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Petr\Disk 1\Dokumenty\Business a práce\Golden Gate\Karty klientů a spolupracovníků\"/>
    </mc:Choice>
  </mc:AlternateContent>
  <xr:revisionPtr revIDLastSave="0" documentId="13_ncr:1_{B76FD9D8-B248-4170-84EC-63508D181ECA}" xr6:coauthVersionLast="47" xr6:coauthVersionMax="47" xr10:uidLastSave="{00000000-0000-0000-0000-000000000000}"/>
  <bookViews>
    <workbookView xWindow="1068" yWindow="-108" windowWidth="40320" windowHeight="17496" xr2:uid="{00000000-000D-0000-FFFF-FFFF00000000}"/>
  </bookViews>
  <sheets>
    <sheet name="Investiční plán - barevně" sheetId="7" r:id="rId1"/>
    <sheet name="Investiční plán - černobíle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1" i="8" l="1"/>
  <c r="C5" i="8"/>
  <c r="C4" i="8"/>
  <c r="G58" i="8"/>
  <c r="D58" i="8"/>
  <c r="F58" i="8"/>
  <c r="C58" i="8"/>
  <c r="G56" i="8"/>
  <c r="F56" i="8"/>
  <c r="E56" i="8"/>
  <c r="B56" i="8"/>
  <c r="G52" i="8"/>
  <c r="C52" i="8"/>
  <c r="F50" i="8"/>
  <c r="E50" i="8"/>
  <c r="D50" i="8"/>
  <c r="B50" i="8"/>
  <c r="A48" i="8"/>
  <c r="H46" i="8"/>
  <c r="G46" i="8"/>
  <c r="F46" i="8"/>
  <c r="E46" i="8"/>
  <c r="C46" i="8"/>
  <c r="A46" i="8"/>
  <c r="H44" i="8"/>
  <c r="G44" i="8"/>
  <c r="E44" i="8"/>
  <c r="F44" i="8"/>
  <c r="C44" i="8"/>
  <c r="B44" i="8"/>
  <c r="A44" i="8"/>
  <c r="A42" i="8"/>
  <c r="A40" i="8"/>
  <c r="A2" i="8"/>
  <c r="H5" i="8"/>
  <c r="G5" i="8"/>
  <c r="G4" i="8"/>
  <c r="G13" i="7"/>
  <c r="F7" i="8"/>
  <c r="H11" i="7"/>
  <c r="H10" i="7" l="1"/>
  <c r="H10" i="8" s="1"/>
  <c r="H9" i="7"/>
  <c r="H9" i="8" s="1"/>
  <c r="H8" i="7"/>
  <c r="H8" i="8" s="1"/>
  <c r="H7" i="7"/>
  <c r="H7" i="8" s="1"/>
  <c r="H11" i="8"/>
  <c r="F8" i="8"/>
  <c r="I11" i="8"/>
  <c r="I10" i="8"/>
  <c r="I9" i="8"/>
  <c r="I8" i="8"/>
  <c r="I7" i="8"/>
  <c r="H89" i="8"/>
  <c r="G89" i="8"/>
  <c r="F89" i="8"/>
  <c r="E89" i="8"/>
  <c r="D89" i="8"/>
  <c r="C89" i="8"/>
  <c r="B89" i="8"/>
  <c r="A89" i="8"/>
  <c r="D56" i="8"/>
  <c r="C56" i="8"/>
  <c r="C50" i="8" l="1"/>
  <c r="E13" i="8"/>
  <c r="D13" i="8"/>
  <c r="C13" i="8"/>
  <c r="B5" i="8"/>
  <c r="B4" i="8"/>
  <c r="F5" i="8"/>
  <c r="F4" i="8"/>
  <c r="E11" i="8"/>
  <c r="E10" i="8"/>
  <c r="E9" i="8"/>
  <c r="E7" i="8"/>
  <c r="E8" i="8"/>
  <c r="B8" i="8"/>
  <c r="B10" i="8"/>
  <c r="B11" i="8"/>
  <c r="B12" i="8"/>
  <c r="B9" i="8"/>
  <c r="F11" i="8"/>
  <c r="F9" i="8"/>
  <c r="F10" i="8"/>
  <c r="B91" i="8"/>
  <c r="G8" i="8"/>
  <c r="G9" i="8"/>
  <c r="G10" i="8"/>
  <c r="G11" i="8"/>
  <c r="G7" i="8"/>
  <c r="A91" i="8"/>
  <c r="B91" i="7"/>
  <c r="A91" i="7"/>
  <c r="B46" i="7"/>
  <c r="B46" i="8" s="1"/>
  <c r="F13" i="7"/>
  <c r="G13" i="8" l="1"/>
  <c r="D46" i="7"/>
  <c r="H13" i="7"/>
  <c r="H13" i="8" s="1"/>
  <c r="A92" i="8"/>
  <c r="F13" i="8"/>
  <c r="A92" i="7"/>
  <c r="C92" i="7" s="1"/>
  <c r="F91" i="7" l="1"/>
  <c r="D46" i="8"/>
  <c r="E91" i="8" s="1"/>
  <c r="E92" i="8" s="1"/>
  <c r="F52" i="7"/>
  <c r="E58" i="7" s="1"/>
  <c r="E91" i="7"/>
  <c r="E92" i="7" s="1"/>
  <c r="D52" i="7"/>
  <c r="D52" i="8" s="1"/>
  <c r="B52" i="7"/>
  <c r="D91" i="7"/>
  <c r="C92" i="8"/>
  <c r="D92" i="8"/>
  <c r="B92" i="8"/>
  <c r="A93" i="8"/>
  <c r="D92" i="7"/>
  <c r="B92" i="7"/>
  <c r="A93" i="7"/>
  <c r="A94" i="7" s="1"/>
  <c r="G91" i="7" l="1"/>
  <c r="H91" i="7" s="1"/>
  <c r="B58" i="7"/>
  <c r="B58" i="8" s="1"/>
  <c r="B52" i="8"/>
  <c r="E58" i="8"/>
  <c r="F52" i="8"/>
  <c r="F92" i="7"/>
  <c r="F93" i="7" s="1"/>
  <c r="D91" i="8"/>
  <c r="E52" i="7"/>
  <c r="E52" i="8" s="1"/>
  <c r="F91" i="8"/>
  <c r="G91" i="8" s="1"/>
  <c r="H91" i="8" s="1"/>
  <c r="E93" i="8"/>
  <c r="A94" i="8"/>
  <c r="B93" i="8"/>
  <c r="D93" i="8"/>
  <c r="C93" i="8"/>
  <c r="E93" i="7"/>
  <c r="E94" i="7" s="1"/>
  <c r="D93" i="7"/>
  <c r="C93" i="7"/>
  <c r="C94" i="7" s="1"/>
  <c r="B93" i="7"/>
  <c r="B94" i="7" s="1"/>
  <c r="D94" i="7"/>
  <c r="A95" i="7"/>
  <c r="G92" i="7" l="1"/>
  <c r="H92" i="7" s="1"/>
  <c r="C94" i="8"/>
  <c r="B94" i="8"/>
  <c r="F92" i="8"/>
  <c r="F93" i="8" s="1"/>
  <c r="A95" i="8"/>
  <c r="D94" i="8"/>
  <c r="E94" i="8"/>
  <c r="G93" i="7"/>
  <c r="F94" i="7"/>
  <c r="G94" i="7" s="1"/>
  <c r="D95" i="7"/>
  <c r="B95" i="7"/>
  <c r="E95" i="7"/>
  <c r="C95" i="7"/>
  <c r="A96" i="7"/>
  <c r="H93" i="7" l="1"/>
  <c r="E95" i="8"/>
  <c r="B95" i="8"/>
  <c r="G92" i="8"/>
  <c r="H92" i="8" s="1"/>
  <c r="A96" i="8"/>
  <c r="D95" i="8"/>
  <c r="C95" i="8"/>
  <c r="F94" i="8"/>
  <c r="G93" i="8"/>
  <c r="H94" i="7"/>
  <c r="F95" i="7"/>
  <c r="G95" i="7" s="1"/>
  <c r="H95" i="7" s="1"/>
  <c r="D96" i="7"/>
  <c r="B96" i="7"/>
  <c r="A97" i="7"/>
  <c r="E96" i="7"/>
  <c r="C96" i="7"/>
  <c r="C96" i="8" l="1"/>
  <c r="H93" i="8"/>
  <c r="B96" i="8"/>
  <c r="A97" i="8"/>
  <c r="D96" i="8"/>
  <c r="E96" i="8"/>
  <c r="G94" i="8"/>
  <c r="H94" i="8" s="1"/>
  <c r="F95" i="8"/>
  <c r="D97" i="7"/>
  <c r="B97" i="7"/>
  <c r="E97" i="7"/>
  <c r="C97" i="7"/>
  <c r="A98" i="7"/>
  <c r="F96" i="7"/>
  <c r="G96" i="7" s="1"/>
  <c r="H96" i="7" s="1"/>
  <c r="C97" i="8" l="1"/>
  <c r="E97" i="8"/>
  <c r="A98" i="8"/>
  <c r="D97" i="8"/>
  <c r="B97" i="8"/>
  <c r="G95" i="8"/>
  <c r="H95" i="8" s="1"/>
  <c r="F96" i="8"/>
  <c r="D98" i="7"/>
  <c r="B98" i="7"/>
  <c r="A99" i="7"/>
  <c r="E98" i="7"/>
  <c r="C98" i="7"/>
  <c r="F97" i="7"/>
  <c r="G97" i="7" s="1"/>
  <c r="H97" i="7" s="1"/>
  <c r="E98" i="8" l="1"/>
  <c r="B98" i="8"/>
  <c r="C98" i="8"/>
  <c r="A99" i="8"/>
  <c r="D98" i="8"/>
  <c r="F97" i="8"/>
  <c r="G96" i="8"/>
  <c r="H96" i="8" s="1"/>
  <c r="D99" i="7"/>
  <c r="B99" i="7"/>
  <c r="E99" i="7"/>
  <c r="C99" i="7"/>
  <c r="A100" i="7"/>
  <c r="F98" i="7"/>
  <c r="G98" i="7" s="1"/>
  <c r="H98" i="7" s="1"/>
  <c r="C99" i="8" l="1"/>
  <c r="A100" i="8"/>
  <c r="D99" i="8"/>
  <c r="B99" i="8"/>
  <c r="E99" i="8"/>
  <c r="F98" i="8"/>
  <c r="G97" i="8"/>
  <c r="H97" i="8" s="1"/>
  <c r="D100" i="7"/>
  <c r="B100" i="7"/>
  <c r="E100" i="7"/>
  <c r="A101" i="7"/>
  <c r="C100" i="7"/>
  <c r="F99" i="7"/>
  <c r="G99" i="7" s="1"/>
  <c r="H99" i="7" s="1"/>
  <c r="E100" i="8" l="1"/>
  <c r="D100" i="8"/>
  <c r="C100" i="8"/>
  <c r="A101" i="8"/>
  <c r="B100" i="8"/>
  <c r="F99" i="8"/>
  <c r="G98" i="8"/>
  <c r="H98" i="8" s="1"/>
  <c r="D101" i="7"/>
  <c r="B101" i="7"/>
  <c r="E101" i="7"/>
  <c r="C101" i="7"/>
  <c r="A102" i="7"/>
  <c r="F100" i="7"/>
  <c r="G100" i="7" s="1"/>
  <c r="H100" i="7" s="1"/>
  <c r="A102" i="8" l="1"/>
  <c r="D101" i="8"/>
  <c r="B101" i="8"/>
  <c r="C101" i="8"/>
  <c r="E101" i="8"/>
  <c r="G99" i="8"/>
  <c r="H99" i="8" s="1"/>
  <c r="F100" i="8"/>
  <c r="D102" i="7"/>
  <c r="B102" i="7"/>
  <c r="E102" i="7"/>
  <c r="A103" i="7"/>
  <c r="C102" i="7"/>
  <c r="F101" i="7"/>
  <c r="G101" i="7" s="1"/>
  <c r="H101" i="7" s="1"/>
  <c r="E102" i="8" l="1"/>
  <c r="B102" i="8"/>
  <c r="A103" i="8"/>
  <c r="D102" i="8"/>
  <c r="C102" i="8"/>
  <c r="F101" i="8"/>
  <c r="G100" i="8"/>
  <c r="H100" i="8" s="1"/>
  <c r="D103" i="7"/>
  <c r="B103" i="7"/>
  <c r="E103" i="7"/>
  <c r="C103" i="7"/>
  <c r="A104" i="7"/>
  <c r="F102" i="7"/>
  <c r="G102" i="7" s="1"/>
  <c r="H102" i="7" s="1"/>
  <c r="A104" i="8" l="1"/>
  <c r="D103" i="8"/>
  <c r="C103" i="8"/>
  <c r="B103" i="8"/>
  <c r="E103" i="8"/>
  <c r="G101" i="8"/>
  <c r="H101" i="8" s="1"/>
  <c r="F102" i="8"/>
  <c r="D104" i="7"/>
  <c r="B104" i="7"/>
  <c r="E104" i="7"/>
  <c r="A105" i="7"/>
  <c r="C104" i="7"/>
  <c r="F103" i="7"/>
  <c r="G103" i="7" s="1"/>
  <c r="H103" i="7" s="1"/>
  <c r="E104" i="8" l="1"/>
  <c r="A105" i="8"/>
  <c r="D104" i="8"/>
  <c r="B104" i="8"/>
  <c r="C104" i="8"/>
  <c r="F103" i="8"/>
  <c r="G102" i="8"/>
  <c r="H102" i="8" s="1"/>
  <c r="D105" i="7"/>
  <c r="B105" i="7"/>
  <c r="E105" i="7"/>
  <c r="C105" i="7"/>
  <c r="A106" i="7"/>
  <c r="F104" i="7"/>
  <c r="G104" i="7" s="1"/>
  <c r="H104" i="7" s="1"/>
  <c r="D105" i="8" l="1"/>
  <c r="C105" i="8"/>
  <c r="B105" i="8"/>
  <c r="E105" i="8"/>
  <c r="G103" i="8"/>
  <c r="H103" i="8" s="1"/>
  <c r="F104" i="8"/>
  <c r="A106" i="8"/>
  <c r="D106" i="7"/>
  <c r="B106" i="7"/>
  <c r="A107" i="7"/>
  <c r="E106" i="7"/>
  <c r="C106" i="7"/>
  <c r="F105" i="7"/>
  <c r="G105" i="7" s="1"/>
  <c r="H105" i="7" s="1"/>
  <c r="F105" i="8" l="1"/>
  <c r="G105" i="8" s="1"/>
  <c r="G104" i="8"/>
  <c r="H104" i="8" s="1"/>
  <c r="E106" i="8"/>
  <c r="D106" i="8"/>
  <c r="C106" i="8"/>
  <c r="B106" i="8"/>
  <c r="A107" i="8"/>
  <c r="D107" i="7"/>
  <c r="B107" i="7"/>
  <c r="E107" i="7"/>
  <c r="C107" i="7"/>
  <c r="A108" i="7"/>
  <c r="F106" i="7"/>
  <c r="G106" i="7" s="1"/>
  <c r="H106" i="7" s="1"/>
  <c r="F106" i="8" l="1"/>
  <c r="G106" i="8" s="1"/>
  <c r="H106" i="8" s="1"/>
  <c r="H105" i="8"/>
  <c r="E107" i="8"/>
  <c r="D107" i="8"/>
  <c r="C107" i="8"/>
  <c r="B107" i="8"/>
  <c r="A108" i="8"/>
  <c r="F107" i="7"/>
  <c r="G107" i="7" s="1"/>
  <c r="H107" i="7" s="1"/>
  <c r="D108" i="7"/>
  <c r="B108" i="7"/>
  <c r="A109" i="7"/>
  <c r="E108" i="7"/>
  <c r="C108" i="7"/>
  <c r="F107" i="8" l="1"/>
  <c r="G107" i="8" s="1"/>
  <c r="H107" i="8" s="1"/>
  <c r="E108" i="8"/>
  <c r="D108" i="8"/>
  <c r="C108" i="8"/>
  <c r="B108" i="8"/>
  <c r="A109" i="8"/>
  <c r="F108" i="7"/>
  <c r="G108" i="7" s="1"/>
  <c r="H108" i="7" s="1"/>
  <c r="D109" i="7"/>
  <c r="B109" i="7"/>
  <c r="E109" i="7"/>
  <c r="A110" i="7"/>
  <c r="C109" i="7"/>
  <c r="F108" i="8" l="1"/>
  <c r="G108" i="8" s="1"/>
  <c r="H108" i="8" s="1"/>
  <c r="E109" i="8"/>
  <c r="D109" i="8"/>
  <c r="C109" i="8"/>
  <c r="B109" i="8"/>
  <c r="A110" i="8"/>
  <c r="F109" i="7"/>
  <c r="G109" i="7" s="1"/>
  <c r="H109" i="7" s="1"/>
  <c r="D110" i="7"/>
  <c r="B110" i="7"/>
  <c r="E110" i="7"/>
  <c r="A111" i="7"/>
  <c r="C110" i="7"/>
  <c r="F109" i="8" l="1"/>
  <c r="G109" i="8" s="1"/>
  <c r="H109" i="8" s="1"/>
  <c r="E110" i="8"/>
  <c r="D110" i="8"/>
  <c r="C110" i="8"/>
  <c r="B110" i="8"/>
  <c r="A111" i="8"/>
  <c r="F110" i="7"/>
  <c r="G110" i="7" s="1"/>
  <c r="H110" i="7" s="1"/>
  <c r="D111" i="7"/>
  <c r="B111" i="7"/>
  <c r="E111" i="7"/>
  <c r="C111" i="7"/>
  <c r="A112" i="7"/>
  <c r="F110" i="8" l="1"/>
  <c r="G110" i="8" s="1"/>
  <c r="H110" i="8" s="1"/>
  <c r="E111" i="8"/>
  <c r="D111" i="8"/>
  <c r="C111" i="8"/>
  <c r="B111" i="8"/>
  <c r="A112" i="8"/>
  <c r="F111" i="7"/>
  <c r="G111" i="7" s="1"/>
  <c r="H111" i="7" s="1"/>
  <c r="D112" i="7"/>
  <c r="B112" i="7"/>
  <c r="E112" i="7"/>
  <c r="A113" i="7"/>
  <c r="C112" i="7"/>
  <c r="F111" i="8" l="1"/>
  <c r="G111" i="8" s="1"/>
  <c r="H111" i="8" s="1"/>
  <c r="E112" i="8"/>
  <c r="D112" i="8"/>
  <c r="C112" i="8"/>
  <c r="B112" i="8"/>
  <c r="A113" i="8"/>
  <c r="F112" i="7"/>
  <c r="G112" i="7" s="1"/>
  <c r="H112" i="7" s="1"/>
  <c r="D113" i="7"/>
  <c r="B113" i="7"/>
  <c r="E113" i="7"/>
  <c r="C113" i="7"/>
  <c r="A114" i="7"/>
  <c r="F112" i="8" l="1"/>
  <c r="G112" i="8" s="1"/>
  <c r="H112" i="8" s="1"/>
  <c r="E113" i="8"/>
  <c r="D113" i="8"/>
  <c r="C113" i="8"/>
  <c r="B113" i="8"/>
  <c r="A114" i="8"/>
  <c r="F113" i="7"/>
  <c r="G113" i="7" s="1"/>
  <c r="H113" i="7" s="1"/>
  <c r="D114" i="7"/>
  <c r="B114" i="7"/>
  <c r="E114" i="7"/>
  <c r="A115" i="7"/>
  <c r="C114" i="7"/>
  <c r="F113" i="8" l="1"/>
  <c r="G113" i="8" s="1"/>
  <c r="H113" i="8" s="1"/>
  <c r="E114" i="8"/>
  <c r="D114" i="8"/>
  <c r="C114" i="8"/>
  <c r="B114" i="8"/>
  <c r="A115" i="8"/>
  <c r="F114" i="7"/>
  <c r="G114" i="7" s="1"/>
  <c r="H114" i="7" s="1"/>
  <c r="D115" i="7"/>
  <c r="B115" i="7"/>
  <c r="E115" i="7"/>
  <c r="C115" i="7"/>
  <c r="A116" i="7"/>
  <c r="F114" i="8" l="1"/>
  <c r="G114" i="8" s="1"/>
  <c r="H114" i="8" s="1"/>
  <c r="E115" i="8"/>
  <c r="D115" i="8"/>
  <c r="C115" i="8"/>
  <c r="B115" i="8"/>
  <c r="A116" i="8"/>
  <c r="F115" i="7"/>
  <c r="G115" i="7" s="1"/>
  <c r="H115" i="7" s="1"/>
  <c r="D116" i="7"/>
  <c r="B116" i="7"/>
  <c r="A117" i="7"/>
  <c r="E116" i="7"/>
  <c r="C116" i="7"/>
  <c r="F115" i="8" l="1"/>
  <c r="G115" i="8" s="1"/>
  <c r="H115" i="8" s="1"/>
  <c r="F116" i="7"/>
  <c r="G116" i="7" s="1"/>
  <c r="H116" i="7" s="1"/>
  <c r="E116" i="8"/>
  <c r="D116" i="8"/>
  <c r="C116" i="8"/>
  <c r="B116" i="8"/>
  <c r="A117" i="8"/>
  <c r="D117" i="7"/>
  <c r="B117" i="7"/>
  <c r="E117" i="7"/>
  <c r="C117" i="7"/>
  <c r="A118" i="7"/>
  <c r="F116" i="8" l="1"/>
  <c r="F117" i="8" s="1"/>
  <c r="F117" i="7"/>
  <c r="G117" i="7" s="1"/>
  <c r="H117" i="7" s="1"/>
  <c r="E117" i="8"/>
  <c r="D117" i="8"/>
  <c r="C117" i="8"/>
  <c r="B117" i="8"/>
  <c r="A118" i="8"/>
  <c r="D118" i="7"/>
  <c r="B118" i="7"/>
  <c r="A119" i="7"/>
  <c r="E118" i="7"/>
  <c r="C118" i="7"/>
  <c r="G116" i="8" l="1"/>
  <c r="H116" i="8" s="1"/>
  <c r="F118" i="7"/>
  <c r="F119" i="7" s="1"/>
  <c r="G117" i="8"/>
  <c r="F118" i="8"/>
  <c r="E118" i="8"/>
  <c r="D118" i="8"/>
  <c r="C118" i="8"/>
  <c r="B118" i="8"/>
  <c r="A119" i="8"/>
  <c r="D119" i="7"/>
  <c r="B119" i="7"/>
  <c r="E119" i="7"/>
  <c r="C119" i="7"/>
  <c r="A120" i="7"/>
  <c r="H117" i="8" l="1"/>
  <c r="G118" i="7"/>
  <c r="H118" i="7" s="1"/>
  <c r="G118" i="8"/>
  <c r="H118" i="8" s="1"/>
  <c r="G119" i="7"/>
  <c r="F119" i="8"/>
  <c r="E119" i="8"/>
  <c r="D119" i="8"/>
  <c r="C119" i="8"/>
  <c r="B119" i="8"/>
  <c r="A120" i="8"/>
  <c r="F120" i="7"/>
  <c r="D120" i="7"/>
  <c r="B120" i="7"/>
  <c r="E120" i="7"/>
  <c r="A121" i="7"/>
  <c r="C120" i="7"/>
  <c r="H119" i="7" l="1"/>
  <c r="G119" i="8"/>
  <c r="H119" i="8" s="1"/>
  <c r="G120" i="7"/>
  <c r="H120" i="7" s="1"/>
  <c r="F120" i="8"/>
  <c r="E120" i="8"/>
  <c r="D120" i="8"/>
  <c r="C120" i="8"/>
  <c r="B120" i="8"/>
  <c r="A121" i="8"/>
  <c r="F121" i="7"/>
  <c r="D121" i="7"/>
  <c r="B121" i="7"/>
  <c r="E121" i="7"/>
  <c r="A122" i="7"/>
  <c r="C121" i="7"/>
  <c r="G121" i="7" l="1"/>
  <c r="H121" i="7" s="1"/>
  <c r="G120" i="8"/>
  <c r="H120" i="8" s="1"/>
  <c r="F121" i="8"/>
  <c r="E121" i="8"/>
  <c r="D121" i="8"/>
  <c r="C121" i="8"/>
  <c r="B121" i="8"/>
  <c r="A122" i="8"/>
  <c r="F122" i="7"/>
  <c r="D122" i="7"/>
  <c r="B122" i="7"/>
  <c r="E122" i="7"/>
  <c r="A123" i="7"/>
  <c r="C122" i="7"/>
  <c r="G121" i="8" l="1"/>
  <c r="H121" i="8" s="1"/>
  <c r="G122" i="7"/>
  <c r="H122" i="7" s="1"/>
  <c r="F122" i="8"/>
  <c r="E122" i="8"/>
  <c r="D122" i="8"/>
  <c r="C122" i="8"/>
  <c r="B122" i="8"/>
  <c r="A123" i="8"/>
  <c r="F123" i="7"/>
  <c r="D123" i="7"/>
  <c r="B123" i="7"/>
  <c r="E123" i="7"/>
  <c r="C123" i="7"/>
  <c r="A124" i="7"/>
  <c r="G123" i="7" l="1"/>
  <c r="H123" i="7" s="1"/>
  <c r="G122" i="8"/>
  <c r="H122" i="8" s="1"/>
  <c r="F123" i="8"/>
  <c r="E123" i="8"/>
  <c r="D123" i="8"/>
  <c r="C123" i="8"/>
  <c r="B123" i="8"/>
  <c r="A124" i="8"/>
  <c r="F124" i="7"/>
  <c r="D124" i="7"/>
  <c r="B124" i="7"/>
  <c r="A125" i="7"/>
  <c r="E124" i="7"/>
  <c r="C124" i="7"/>
  <c r="G124" i="7" l="1"/>
  <c r="H124" i="7" s="1"/>
  <c r="G123" i="8"/>
  <c r="H123" i="8" s="1"/>
  <c r="F124" i="8"/>
  <c r="E124" i="8"/>
  <c r="D124" i="8"/>
  <c r="C124" i="8"/>
  <c r="B124" i="8"/>
  <c r="A125" i="8"/>
  <c r="F125" i="7"/>
  <c r="D125" i="7"/>
  <c r="B125" i="7"/>
  <c r="E125" i="7"/>
  <c r="C125" i="7"/>
  <c r="A126" i="7"/>
  <c r="G124" i="8" l="1"/>
  <c r="H124" i="8" s="1"/>
  <c r="G125" i="7"/>
  <c r="H125" i="7" s="1"/>
  <c r="F125" i="8"/>
  <c r="E125" i="8"/>
  <c r="D125" i="8"/>
  <c r="C125" i="8"/>
  <c r="B125" i="8"/>
  <c r="A126" i="8"/>
  <c r="F126" i="7"/>
  <c r="D126" i="7"/>
  <c r="B126" i="7"/>
  <c r="E126" i="7"/>
  <c r="A127" i="7"/>
  <c r="C126" i="7"/>
  <c r="G126" i="7" l="1"/>
  <c r="H126" i="7" s="1"/>
  <c r="G125" i="8"/>
  <c r="H125" i="8" s="1"/>
  <c r="F126" i="8"/>
  <c r="E126" i="8"/>
  <c r="D126" i="8"/>
  <c r="C126" i="8"/>
  <c r="B126" i="8"/>
  <c r="A127" i="8"/>
  <c r="F127" i="7"/>
  <c r="D127" i="7"/>
  <c r="B127" i="7"/>
  <c r="E127" i="7"/>
  <c r="C127" i="7"/>
  <c r="A128" i="7"/>
  <c r="G127" i="7" l="1"/>
  <c r="H127" i="7" s="1"/>
  <c r="G126" i="8"/>
  <c r="H126" i="8" s="1"/>
  <c r="F127" i="8"/>
  <c r="E127" i="8"/>
  <c r="D127" i="8"/>
  <c r="C127" i="8"/>
  <c r="B127" i="8"/>
  <c r="A128" i="8"/>
  <c r="F128" i="7"/>
  <c r="D128" i="7"/>
  <c r="B128" i="7"/>
  <c r="E128" i="7"/>
  <c r="A129" i="7"/>
  <c r="C128" i="7"/>
  <c r="G128" i="7" l="1"/>
  <c r="H128" i="7" s="1"/>
  <c r="G127" i="8"/>
  <c r="H127" i="8" s="1"/>
  <c r="F128" i="8"/>
  <c r="E128" i="8"/>
  <c r="D128" i="8"/>
  <c r="C128" i="8"/>
  <c r="B128" i="8"/>
  <c r="A129" i="8"/>
  <c r="F129" i="7"/>
  <c r="D129" i="7"/>
  <c r="B129" i="7"/>
  <c r="E129" i="7"/>
  <c r="C129" i="7"/>
  <c r="A130" i="7"/>
  <c r="G128" i="8" l="1"/>
  <c r="H128" i="8" s="1"/>
  <c r="G129" i="7"/>
  <c r="H129" i="7" s="1"/>
  <c r="F129" i="8"/>
  <c r="E129" i="8"/>
  <c r="D129" i="8"/>
  <c r="C129" i="8"/>
  <c r="B129" i="8"/>
  <c r="A130" i="8"/>
  <c r="F130" i="7"/>
  <c r="D130" i="7"/>
  <c r="B130" i="7"/>
  <c r="A131" i="7"/>
  <c r="E130" i="7"/>
  <c r="C130" i="7"/>
  <c r="G130" i="7" l="1"/>
  <c r="H130" i="7" s="1"/>
  <c r="G129" i="8"/>
  <c r="H129" i="8" s="1"/>
  <c r="F130" i="8"/>
  <c r="E130" i="8"/>
  <c r="D130" i="8"/>
  <c r="C130" i="8"/>
  <c r="B130" i="8"/>
  <c r="A131" i="8"/>
  <c r="F131" i="7"/>
  <c r="D131" i="7"/>
  <c r="B131" i="7"/>
  <c r="E131" i="7"/>
  <c r="C131" i="7"/>
  <c r="A132" i="7"/>
  <c r="G131" i="7" l="1"/>
  <c r="H131" i="7" s="1"/>
  <c r="G130" i="8"/>
  <c r="H130" i="8" s="1"/>
  <c r="F131" i="8"/>
  <c r="E131" i="8"/>
  <c r="D131" i="8"/>
  <c r="C131" i="8"/>
  <c r="B131" i="8"/>
  <c r="A132" i="8"/>
  <c r="F132" i="7"/>
  <c r="D132" i="7"/>
  <c r="B132" i="7"/>
  <c r="E132" i="7"/>
  <c r="A133" i="7"/>
  <c r="C132" i="7"/>
  <c r="G132" i="7" l="1"/>
  <c r="H132" i="7" s="1"/>
  <c r="G131" i="8"/>
  <c r="H131" i="8" s="1"/>
  <c r="F132" i="8"/>
  <c r="E132" i="8"/>
  <c r="D132" i="8"/>
  <c r="C132" i="8"/>
  <c r="B132" i="8"/>
  <c r="A133" i="8"/>
  <c r="F133" i="7"/>
  <c r="D133" i="7"/>
  <c r="B133" i="7"/>
  <c r="E133" i="7"/>
  <c r="C133" i="7"/>
  <c r="A134" i="7"/>
  <c r="G133" i="7" l="1"/>
  <c r="H133" i="7" s="1"/>
  <c r="G132" i="8"/>
  <c r="H132" i="8" s="1"/>
  <c r="F133" i="8"/>
  <c r="E133" i="8"/>
  <c r="D133" i="8"/>
  <c r="C133" i="8"/>
  <c r="B133" i="8"/>
  <c r="A134" i="8"/>
  <c r="F134" i="7"/>
  <c r="D134" i="7"/>
  <c r="B134" i="7"/>
  <c r="E134" i="7"/>
  <c r="A135" i="7"/>
  <c r="C134" i="7"/>
  <c r="G133" i="8" l="1"/>
  <c r="H133" i="8" s="1"/>
  <c r="G134" i="7"/>
  <c r="H134" i="7" s="1"/>
  <c r="F134" i="8"/>
  <c r="E134" i="8"/>
  <c r="D134" i="8"/>
  <c r="C134" i="8"/>
  <c r="B134" i="8"/>
  <c r="A135" i="8"/>
  <c r="F135" i="7"/>
  <c r="D135" i="7"/>
  <c r="B135" i="7"/>
  <c r="E135" i="7"/>
  <c r="C135" i="7"/>
  <c r="A136" i="7"/>
  <c r="G134" i="8" l="1"/>
  <c r="H134" i="8" s="1"/>
  <c r="G135" i="7"/>
  <c r="H135" i="7" s="1"/>
  <c r="F135" i="8"/>
  <c r="E135" i="8"/>
  <c r="D135" i="8"/>
  <c r="C135" i="8"/>
  <c r="B135" i="8"/>
  <c r="A136" i="8"/>
  <c r="F136" i="7"/>
  <c r="D136" i="7"/>
  <c r="B136" i="7"/>
  <c r="E136" i="7"/>
  <c r="A137" i="7"/>
  <c r="C136" i="7"/>
  <c r="G136" i="7" l="1"/>
  <c r="H136" i="7" s="1"/>
  <c r="G135" i="8"/>
  <c r="H135" i="8" s="1"/>
  <c r="F136" i="8"/>
  <c r="E136" i="8"/>
  <c r="D136" i="8"/>
  <c r="C136" i="8"/>
  <c r="B136" i="8"/>
  <c r="A137" i="8"/>
  <c r="F137" i="7"/>
  <c r="D137" i="7"/>
  <c r="B137" i="7"/>
  <c r="E137" i="7"/>
  <c r="C137" i="7"/>
  <c r="A138" i="7"/>
  <c r="G137" i="7" l="1"/>
  <c r="H137" i="7" s="1"/>
  <c r="G136" i="8"/>
  <c r="H136" i="8" s="1"/>
  <c r="F137" i="8"/>
  <c r="E137" i="8"/>
  <c r="D137" i="8"/>
  <c r="C137" i="8"/>
  <c r="B137" i="8"/>
  <c r="A138" i="8"/>
  <c r="F138" i="7"/>
  <c r="D138" i="7"/>
  <c r="B138" i="7"/>
  <c r="A139" i="7"/>
  <c r="E138" i="7"/>
  <c r="C138" i="7"/>
  <c r="G138" i="7" l="1"/>
  <c r="H138" i="7" s="1"/>
  <c r="G137" i="8"/>
  <c r="H137" i="8" s="1"/>
  <c r="F138" i="8"/>
  <c r="E138" i="8"/>
  <c r="D138" i="8"/>
  <c r="C138" i="8"/>
  <c r="B138" i="8"/>
  <c r="A139" i="8"/>
  <c r="F139" i="7"/>
  <c r="D139" i="7"/>
  <c r="B139" i="7"/>
  <c r="E139" i="7"/>
  <c r="C139" i="7"/>
  <c r="A140" i="7"/>
  <c r="G139" i="7" l="1"/>
  <c r="H139" i="7" s="1"/>
  <c r="G138" i="8"/>
  <c r="H138" i="8" s="1"/>
  <c r="F139" i="8"/>
  <c r="E139" i="8"/>
  <c r="D139" i="8"/>
  <c r="C139" i="8"/>
  <c r="B139" i="8"/>
  <c r="A140" i="8"/>
  <c r="F140" i="7"/>
  <c r="D140" i="7"/>
  <c r="B140" i="7"/>
  <c r="E140" i="7"/>
  <c r="A141" i="7"/>
  <c r="C140" i="7"/>
  <c r="G139" i="8" l="1"/>
  <c r="H139" i="8" s="1"/>
  <c r="G140" i="7"/>
  <c r="H140" i="7" s="1"/>
  <c r="F140" i="8"/>
  <c r="E140" i="8"/>
  <c r="D140" i="8"/>
  <c r="C140" i="8"/>
  <c r="B140" i="8"/>
  <c r="A141" i="8"/>
  <c r="F141" i="7"/>
  <c r="D141" i="7"/>
  <c r="B141" i="7"/>
  <c r="E141" i="7"/>
  <c r="C141" i="7"/>
  <c r="A142" i="7"/>
  <c r="G141" i="7" l="1"/>
  <c r="H141" i="7" s="1"/>
  <c r="G140" i="8"/>
  <c r="H140" i="8" s="1"/>
  <c r="F141" i="8"/>
  <c r="E141" i="8"/>
  <c r="D141" i="8"/>
  <c r="C141" i="8"/>
  <c r="B141" i="8"/>
  <c r="A142" i="8"/>
  <c r="F142" i="7"/>
  <c r="D142" i="7"/>
  <c r="B142" i="7"/>
  <c r="A143" i="7"/>
  <c r="E142" i="7"/>
  <c r="C142" i="7"/>
  <c r="G142" i="7" l="1"/>
  <c r="H142" i="7" s="1"/>
  <c r="G141" i="8"/>
  <c r="H141" i="8" s="1"/>
  <c r="F142" i="8"/>
  <c r="E142" i="8"/>
  <c r="D142" i="8"/>
  <c r="C142" i="8"/>
  <c r="B142" i="8"/>
  <c r="A143" i="8"/>
  <c r="F143" i="7"/>
  <c r="D143" i="7"/>
  <c r="B143" i="7"/>
  <c r="E143" i="7"/>
  <c r="C143" i="7"/>
  <c r="A144" i="7"/>
  <c r="G143" i="7" l="1"/>
  <c r="H143" i="7" s="1"/>
  <c r="G142" i="8"/>
  <c r="H142" i="8" s="1"/>
  <c r="F143" i="8"/>
  <c r="E143" i="8"/>
  <c r="D143" i="8"/>
  <c r="C143" i="8"/>
  <c r="B143" i="8"/>
  <c r="A144" i="8"/>
  <c r="F144" i="7"/>
  <c r="G144" i="7" s="1"/>
  <c r="H144" i="7" s="1"/>
  <c r="D144" i="7"/>
  <c r="C144" i="7"/>
  <c r="B144" i="7"/>
  <c r="A145" i="7"/>
  <c r="E144" i="7"/>
  <c r="G143" i="8" l="1"/>
  <c r="H143" i="8" s="1"/>
  <c r="F144" i="8"/>
  <c r="E144" i="8"/>
  <c r="D144" i="8"/>
  <c r="C144" i="8"/>
  <c r="B144" i="8"/>
  <c r="A145" i="8"/>
  <c r="F145" i="7"/>
  <c r="G145" i="7" s="1"/>
  <c r="H145" i="7" s="1"/>
  <c r="D145" i="7"/>
  <c r="C145" i="7"/>
  <c r="B145" i="7"/>
  <c r="A146" i="7"/>
  <c r="E145" i="7"/>
  <c r="G144" i="8" l="1"/>
  <c r="H144" i="8" s="1"/>
  <c r="F145" i="8"/>
  <c r="E145" i="8"/>
  <c r="D145" i="8"/>
  <c r="C145" i="8"/>
  <c r="B145" i="8"/>
  <c r="A146" i="8"/>
  <c r="F146" i="7"/>
  <c r="D146" i="7"/>
  <c r="C146" i="7"/>
  <c r="B146" i="7"/>
  <c r="A147" i="7"/>
  <c r="E146" i="7"/>
  <c r="G146" i="7" l="1"/>
  <c r="H146" i="7" s="1"/>
  <c r="G145" i="8"/>
  <c r="H145" i="8" s="1"/>
  <c r="F146" i="8"/>
  <c r="E146" i="8"/>
  <c r="D146" i="8"/>
  <c r="C146" i="8"/>
  <c r="B146" i="8"/>
  <c r="A147" i="8"/>
  <c r="F147" i="7"/>
  <c r="D147" i="7"/>
  <c r="C147" i="7"/>
  <c r="B147" i="7"/>
  <c r="E147" i="7"/>
  <c r="A148" i="7"/>
  <c r="G147" i="7" l="1"/>
  <c r="H147" i="7" s="1"/>
  <c r="G146" i="8"/>
  <c r="H146" i="8" s="1"/>
  <c r="F147" i="8"/>
  <c r="E147" i="8"/>
  <c r="D147" i="8"/>
  <c r="C147" i="8"/>
  <c r="B147" i="8"/>
  <c r="A148" i="8"/>
  <c r="F148" i="7"/>
  <c r="D148" i="7"/>
  <c r="C148" i="7"/>
  <c r="B148" i="7"/>
  <c r="A149" i="7"/>
  <c r="E148" i="7"/>
  <c r="G148" i="7" l="1"/>
  <c r="H148" i="7" s="1"/>
  <c r="G147" i="8"/>
  <c r="H147" i="8" s="1"/>
  <c r="F148" i="8"/>
  <c r="E148" i="8"/>
  <c r="D148" i="8"/>
  <c r="C148" i="8"/>
  <c r="B148" i="8"/>
  <c r="A149" i="8"/>
  <c r="F149" i="7"/>
  <c r="D149" i="7"/>
  <c r="C149" i="7"/>
  <c r="B149" i="7"/>
  <c r="A150" i="7"/>
  <c r="E149" i="7"/>
  <c r="G149" i="7" l="1"/>
  <c r="H149" i="7" s="1"/>
  <c r="G148" i="8"/>
  <c r="H148" i="8" s="1"/>
  <c r="F149" i="8"/>
  <c r="E149" i="8"/>
  <c r="D149" i="8"/>
  <c r="C149" i="8"/>
  <c r="B149" i="8"/>
  <c r="A150" i="8"/>
  <c r="F150" i="7"/>
  <c r="D150" i="7"/>
  <c r="C150" i="7"/>
  <c r="B150" i="7"/>
  <c r="A151" i="7"/>
  <c r="E150" i="7"/>
  <c r="G149" i="8" l="1"/>
  <c r="H149" i="8" s="1"/>
  <c r="G150" i="7"/>
  <c r="H150" i="7" s="1"/>
  <c r="F150" i="8"/>
  <c r="E150" i="8"/>
  <c r="D150" i="8"/>
  <c r="C150" i="8"/>
  <c r="B150" i="8"/>
  <c r="A151" i="8"/>
  <c r="F151" i="7"/>
  <c r="D151" i="7"/>
  <c r="C151" i="7"/>
  <c r="B151" i="7"/>
  <c r="A152" i="7"/>
  <c r="E151" i="7"/>
  <c r="G150" i="8" l="1"/>
  <c r="H150" i="8" s="1"/>
  <c r="G151" i="7"/>
  <c r="H151" i="7" s="1"/>
  <c r="F151" i="8"/>
  <c r="E151" i="8"/>
  <c r="D151" i="8"/>
  <c r="C151" i="8"/>
  <c r="B151" i="8"/>
  <c r="A152" i="8"/>
  <c r="F152" i="7"/>
  <c r="G152" i="7" s="1"/>
  <c r="H152" i="7" s="1"/>
  <c r="D152" i="7"/>
  <c r="C152" i="7"/>
  <c r="B152" i="7"/>
  <c r="A153" i="7"/>
  <c r="E152" i="7"/>
  <c r="G151" i="8" l="1"/>
  <c r="H151" i="8" s="1"/>
  <c r="F152" i="8"/>
  <c r="E152" i="8"/>
  <c r="D152" i="8"/>
  <c r="C152" i="8"/>
  <c r="B152" i="8"/>
  <c r="A153" i="8"/>
  <c r="F153" i="7"/>
  <c r="G153" i="7" s="1"/>
  <c r="H153" i="7" s="1"/>
  <c r="D153" i="7"/>
  <c r="C153" i="7"/>
  <c r="B153" i="7"/>
  <c r="A154" i="7"/>
  <c r="E153" i="7"/>
  <c r="G152" i="8" l="1"/>
  <c r="H152" i="8" s="1"/>
  <c r="F153" i="8"/>
  <c r="E153" i="8"/>
  <c r="D153" i="8"/>
  <c r="C153" i="8"/>
  <c r="B153" i="8"/>
  <c r="A154" i="8"/>
  <c r="F154" i="7"/>
  <c r="G154" i="7" s="1"/>
  <c r="H154" i="7" s="1"/>
  <c r="D154" i="7"/>
  <c r="C154" i="7"/>
  <c r="B154" i="7"/>
  <c r="A155" i="7"/>
  <c r="E154" i="7"/>
  <c r="G153" i="8" l="1"/>
  <c r="H153" i="8" s="1"/>
  <c r="F154" i="8"/>
  <c r="E154" i="8"/>
  <c r="D154" i="8"/>
  <c r="C154" i="8"/>
  <c r="B154" i="8"/>
  <c r="A155" i="8"/>
  <c r="F155" i="7"/>
  <c r="G155" i="7" s="1"/>
  <c r="H155" i="7" s="1"/>
  <c r="D155" i="7"/>
  <c r="C155" i="7"/>
  <c r="B155" i="7"/>
  <c r="E155" i="7"/>
  <c r="A156" i="7"/>
  <c r="G154" i="8" l="1"/>
  <c r="H154" i="8" s="1"/>
  <c r="F155" i="8"/>
  <c r="E155" i="8"/>
  <c r="D155" i="8"/>
  <c r="C155" i="8"/>
  <c r="B155" i="8"/>
  <c r="A156" i="8"/>
  <c r="F156" i="7"/>
  <c r="G156" i="7" s="1"/>
  <c r="H156" i="7" s="1"/>
  <c r="D156" i="7"/>
  <c r="C156" i="7"/>
  <c r="B156" i="7"/>
  <c r="E156" i="7"/>
  <c r="G155" i="8" l="1"/>
  <c r="H155" i="8" s="1"/>
  <c r="F156" i="8"/>
  <c r="E156" i="8"/>
  <c r="D156" i="8"/>
  <c r="C156" i="8"/>
  <c r="B156" i="8"/>
  <c r="G156" i="8" l="1"/>
  <c r="H156" i="8" s="1"/>
</calcChain>
</file>

<file path=xl/sharedStrings.xml><?xml version="1.0" encoding="utf-8"?>
<sst xmlns="http://schemas.openxmlformats.org/spreadsheetml/2006/main" count="49" uniqueCount="46">
  <si>
    <t>Aktuální rok</t>
  </si>
  <si>
    <t>Věk</t>
  </si>
  <si>
    <t>Aktuální věk</t>
  </si>
  <si>
    <t>Investiční rok</t>
  </si>
  <si>
    <t>Roční úrok</t>
  </si>
  <si>
    <t>Doba investování</t>
  </si>
  <si>
    <t>Získaný úrok</t>
  </si>
  <si>
    <t>Investiční nemovitosti (ve fondu)</t>
  </si>
  <si>
    <t>Vaše vklady</t>
  </si>
  <si>
    <t>Zlato</t>
  </si>
  <si>
    <t>Aktuální měsíc</t>
  </si>
  <si>
    <t>Dnešní celková hodnota majetku</t>
  </si>
  <si>
    <t>Kalendářní rok</t>
  </si>
  <si>
    <t>Roční vklad</t>
  </si>
  <si>
    <t>Měsíční vklady</t>
  </si>
  <si>
    <t>Nominálně</t>
  </si>
  <si>
    <t>měsíčně</t>
  </si>
  <si>
    <t>Předpokládaná
inflace</t>
  </si>
  <si>
    <t>Předpokládané
roční zhodnocení</t>
  </si>
  <si>
    <t>Bitcoin</t>
  </si>
  <si>
    <t>Vaše čistá hodnota majetku</t>
  </si>
  <si>
    <t>+420 737 789 991</t>
  </si>
  <si>
    <t>www.petrkolecko.cz</t>
  </si>
  <si>
    <t>Zpracoval:</t>
  </si>
  <si>
    <t>Ing. Petr Kolečko - zlatý poradce</t>
  </si>
  <si>
    <t>Věk čerpání investic</t>
  </si>
  <si>
    <t>1) Investování</t>
  </si>
  <si>
    <t>2) Finální hodnota v investicích</t>
  </si>
  <si>
    <t>Reálně s inflací (v dnešních cenách)</t>
  </si>
  <si>
    <t>Nominálně bez inflace</t>
  </si>
  <si>
    <t>Procentuálně</t>
  </si>
  <si>
    <r>
      <t xml:space="preserve">Nominálně bez inflace  </t>
    </r>
    <r>
      <rPr>
        <b/>
        <sz val="14"/>
        <rFont val="Verdana"/>
        <family val="2"/>
        <charset val="238"/>
      </rPr>
      <t xml:space="preserve">     =</t>
    </r>
  </si>
  <si>
    <r>
      <t>Vaše vklady</t>
    </r>
    <r>
      <rPr>
        <b/>
        <sz val="14"/>
        <rFont val="Verdana"/>
        <family val="2"/>
        <charset val="238"/>
      </rPr>
      <t xml:space="preserve"> +</t>
    </r>
  </si>
  <si>
    <t>Stříbro</t>
  </si>
  <si>
    <t>Dnešní majetek (počáteční vklad)</t>
  </si>
  <si>
    <t>Hodnota investic</t>
  </si>
  <si>
    <t>(Do žlutých polí si můžete doplnit vlastní údaje.)</t>
  </si>
  <si>
    <t>Z toho Váš čistý výnos historicky</t>
  </si>
  <si>
    <t>Finanční produkty</t>
  </si>
  <si>
    <t>Váš současný investiční majetek</t>
  </si>
  <si>
    <r>
      <rPr>
        <b/>
        <u/>
        <sz val="18"/>
        <color theme="1"/>
        <rFont val="Verdana"/>
        <family val="2"/>
        <charset val="238"/>
      </rPr>
      <t>3) Čerpání z investic nekonečnou měsíční rentou</t>
    </r>
    <r>
      <rPr>
        <u/>
        <sz val="14"/>
        <color theme="1"/>
        <rFont val="Verdana"/>
        <family val="2"/>
        <charset val="238"/>
      </rPr>
      <t xml:space="preserve">
</t>
    </r>
    <r>
      <rPr>
        <sz val="12"/>
        <color theme="1"/>
        <rFont val="Verdana"/>
        <family val="2"/>
        <charset val="238"/>
      </rPr>
      <t>(Přibližně 5 000 Kč z každého 1 milionu. Čerpání můžete průběžně zvyšovat o inflaci.)</t>
    </r>
  </si>
  <si>
    <r>
      <rPr>
        <b/>
        <u/>
        <sz val="18"/>
        <color theme="1"/>
        <rFont val="Verdana"/>
        <family val="2"/>
        <charset val="238"/>
      </rPr>
      <t>3) Čerpání z investic nekonečnou měsíční rentou</t>
    </r>
    <r>
      <rPr>
        <sz val="14"/>
        <color theme="1"/>
        <rFont val="Verdana"/>
        <family val="2"/>
        <charset val="238"/>
      </rPr>
      <t xml:space="preserve">
</t>
    </r>
    <r>
      <rPr>
        <sz val="12"/>
        <color theme="1"/>
        <rFont val="Verdana"/>
        <family val="2"/>
        <charset val="238"/>
      </rPr>
      <t>(Přibližně 5 000 Kč z každého 1 milionu. Čerpání můžete průběžně zvyšovat o inflaci.)</t>
    </r>
  </si>
  <si>
    <t>Váš investiční plán (k finanční svobodě)</t>
  </si>
  <si>
    <t>petr.kolecko@goldengate.cz</t>
  </si>
  <si>
    <t>Tato investiční kalkulačka slouží jen jako ukázka matematického výpočtu vlivu složeného úročení na vložené prostředky při dlouhodobém investování v čase. Není v žádném případě zárukou nebo indikací budoucích výnosů. Očekávaná ani minulá výkonnost není spolehlivým ukazatelem budoucí výkonnosti. Investování do cenných papírů a jiných investičních nástrojů v sobě vždy zahrnuje různá investiční rizika, přičemž hodnota investice může kolísat a není zaručena návratnost investované částky. Uvedené informace jsou určeny výhradně ke studijním účelům a neslouží v žádném případě coby konkrétní investiční či obchodní doporučení. Údaje neslouží k prezentaci žádných investičních nástrojů ani investičních služeb. Nelze je vnímat jako nabídku investičního nástroje.</t>
  </si>
  <si>
    <t>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</si>
</sst>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3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24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8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sz val="12"/>
      <color theme="0"/>
      <name val="Verdana"/>
      <family val="2"/>
      <charset val="238"/>
    </font>
    <font>
      <sz val="14"/>
      <name val="Verdana"/>
      <family val="2"/>
      <charset val="238"/>
    </font>
    <font>
      <b/>
      <u/>
      <sz val="28"/>
      <color theme="1"/>
      <name val="Verdana"/>
      <family val="2"/>
      <charset val="238"/>
    </font>
    <font>
      <b/>
      <u val="double"/>
      <sz val="14"/>
      <color theme="1"/>
      <name val="Verdana"/>
      <family val="2"/>
      <charset val="238"/>
    </font>
    <font>
      <b/>
      <u val="double"/>
      <sz val="24"/>
      <color theme="1"/>
      <name val="Verdana"/>
      <family val="2"/>
      <charset val="238"/>
    </font>
    <font>
      <u/>
      <sz val="11"/>
      <color theme="10"/>
      <name val="Trebuchet MS"/>
      <family val="2"/>
      <scheme val="minor"/>
    </font>
    <font>
      <b/>
      <u/>
      <sz val="12"/>
      <color rgb="FF0070C0"/>
      <name val="Verdana"/>
      <family val="2"/>
      <charset val="238"/>
    </font>
    <font>
      <sz val="12"/>
      <name val="Verdana"/>
      <family val="2"/>
      <charset val="238"/>
    </font>
    <font>
      <b/>
      <sz val="14"/>
      <color rgb="FF0070C0"/>
      <name val="Verdana"/>
      <family val="2"/>
      <charset val="238"/>
    </font>
    <font>
      <b/>
      <sz val="14"/>
      <color rgb="FFFF0000"/>
      <name val="Verdana"/>
      <family val="2"/>
      <charset val="238"/>
    </font>
    <font>
      <b/>
      <sz val="24"/>
      <color rgb="FF7030A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sz val="24"/>
      <name val="Verdana"/>
      <family val="2"/>
      <charset val="238"/>
    </font>
    <font>
      <b/>
      <sz val="14"/>
      <name val="Verdana"/>
      <family val="2"/>
      <charset val="238"/>
    </font>
    <font>
      <sz val="14"/>
      <color theme="0"/>
      <name val="Verdana"/>
      <family val="2"/>
      <charset val="238"/>
    </font>
    <font>
      <b/>
      <sz val="14"/>
      <color rgb="FF7030A0"/>
      <name val="Verdana"/>
      <family val="2"/>
      <charset val="238"/>
    </font>
    <font>
      <b/>
      <u/>
      <sz val="18"/>
      <color theme="1"/>
      <name val="Verdana"/>
      <family val="2"/>
      <charset val="238"/>
    </font>
    <font>
      <b/>
      <u/>
      <sz val="14"/>
      <color theme="1"/>
      <name val="Verdana"/>
      <family val="2"/>
      <charset val="238"/>
    </font>
    <font>
      <u/>
      <sz val="14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FFFF0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9" fontId="3" fillId="0" borderId="0" xfId="1" applyFont="1"/>
    <xf numFmtId="0" fontId="3" fillId="0" borderId="0" xfId="0" applyFont="1" applyAlignment="1">
      <alignment vertical="center"/>
    </xf>
    <xf numFmtId="164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9" fontId="3" fillId="0" borderId="0" xfId="1" applyFont="1" applyFill="1"/>
    <xf numFmtId="9" fontId="4" fillId="0" borderId="0" xfId="1" applyFont="1" applyFill="1"/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6" fontId="4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6" fontId="11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9" fontId="6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9" fontId="10" fillId="0" borderId="0" xfId="1" applyFont="1" applyAlignment="1">
      <alignment vertical="center"/>
    </xf>
    <xf numFmtId="9" fontId="8" fillId="0" borderId="0" xfId="1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9" fontId="4" fillId="0" borderId="0" xfId="1" applyFont="1" applyFill="1" applyAlignment="1">
      <alignment horizontal="center" vertical="center"/>
    </xf>
    <xf numFmtId="9" fontId="3" fillId="0" borderId="0" xfId="1" applyFont="1" applyAlignment="1">
      <alignment vertical="center"/>
    </xf>
    <xf numFmtId="164" fontId="13" fillId="0" borderId="0" xfId="0" applyNumberFormat="1" applyFont="1" applyAlignment="1">
      <alignment vertical="center"/>
    </xf>
    <xf numFmtId="9" fontId="10" fillId="0" borderId="0" xfId="1" applyFont="1" applyFill="1" applyAlignment="1">
      <alignment vertical="center"/>
    </xf>
    <xf numFmtId="9" fontId="10" fillId="0" borderId="0" xfId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9" fontId="4" fillId="0" borderId="0" xfId="1" applyFont="1" applyAlignment="1">
      <alignment horizontal="center" vertical="center"/>
    </xf>
    <xf numFmtId="6" fontId="7" fillId="0" borderId="0" xfId="0" applyNumberFormat="1" applyFont="1"/>
    <xf numFmtId="6" fontId="2" fillId="0" borderId="0" xfId="0" applyNumberFormat="1" applyFont="1"/>
    <xf numFmtId="6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6" fontId="2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6" fontId="19" fillId="0" borderId="0" xfId="0" applyNumberFormat="1" applyFont="1" applyAlignment="1">
      <alignment horizontal="left" vertical="center"/>
    </xf>
    <xf numFmtId="6" fontId="2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9" fontId="25" fillId="0" borderId="0" xfId="1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9" fontId="6" fillId="0" borderId="0" xfId="1" applyFont="1" applyAlignment="1">
      <alignment horizontal="center" vertical="center"/>
    </xf>
    <xf numFmtId="9" fontId="24" fillId="0" borderId="0" xfId="1" applyFont="1" applyFill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9" fontId="24" fillId="0" borderId="1" xfId="1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0" xfId="1" applyNumberFormat="1" applyFont="1" applyFill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6" fillId="0" borderId="0" xfId="2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6" fontId="14" fillId="0" borderId="0" xfId="0" applyNumberFormat="1" applyFont="1" applyAlignment="1">
      <alignment horizontal="right"/>
    </xf>
    <xf numFmtId="0" fontId="26" fillId="0" borderId="0" xfId="0" applyFont="1" applyAlignment="1">
      <alignment horizontal="right" vertical="center"/>
    </xf>
    <xf numFmtId="6" fontId="20" fillId="0" borderId="3" xfId="0" applyNumberFormat="1" applyFont="1" applyBorder="1" applyAlignment="1">
      <alignment horizontal="center" vertical="center"/>
    </xf>
    <xf numFmtId="6" fontId="20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6" fontId="23" fillId="0" borderId="7" xfId="0" applyNumberFormat="1" applyFont="1" applyBorder="1" applyAlignment="1">
      <alignment horizontal="center" vertical="center"/>
    </xf>
    <xf numFmtId="6" fontId="2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89E88"/>
      <color rgb="FFF89E49"/>
      <color rgb="FFC2828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'Investiční plán - barevně'!$F$89</c:f>
              <c:strCache>
                <c:ptCount val="1"/>
                <c:pt idx="0">
                  <c:v>Hodnota investic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barevně'!$F$91:$F$140</c:f>
              <c:numCache>
                <c:formatCode>"Kč"#,##0_);[Red]\("Kč"#,##0\)</c:formatCode>
                <c:ptCount val="50"/>
                <c:pt idx="0">
                  <c:v>820349.2848708895</c:v>
                </c:pt>
                <c:pt idx="1">
                  <c:v>950687.50103069935</c:v>
                </c:pt>
                <c:pt idx="2">
                  <c:v>1091843.724849944</c:v>
                </c:pt>
                <c:pt idx="3">
                  <c:v>1244715.8456289966</c:v>
                </c:pt>
                <c:pt idx="4">
                  <c:v>1410276.2770373286</c:v>
                </c:pt>
                <c:pt idx="5">
                  <c:v>1589578.1425993908</c:v>
                </c:pt>
                <c:pt idx="6">
                  <c:v>1783761.9745727708</c:v>
                </c:pt>
                <c:pt idx="7">
                  <c:v>1994062.9688299336</c:v>
                </c:pt>
                <c:pt idx="8">
                  <c:v>2221818.8418915696</c:v>
                </c:pt>
                <c:pt idx="9">
                  <c:v>2468478.3400898352</c:v>
                </c:pt>
                <c:pt idx="10">
                  <c:v>2735610.454987945</c:v>
                </c:pt>
                <c:pt idx="11">
                  <c:v>3024914.4036750449</c:v>
                </c:pt>
                <c:pt idx="12">
                  <c:v>3338230.4374206392</c:v>
                </c:pt>
                <c:pt idx="13">
                  <c:v>3677551.5474420032</c:v>
                </c:pt>
                <c:pt idx="14">
                  <c:v>4045036.1422445169</c:v>
                </c:pt>
                <c:pt idx="15">
                  <c:v>4443021.7771749971</c:v>
                </c:pt>
                <c:pt idx="16">
                  <c:v>4874040.0235211812</c:v>
                </c:pt>
                <c:pt idx="17">
                  <c:v>5340832.5717391362</c:v>
                </c:pt>
                <c:pt idx="18">
                  <c:v>5846368.6712406026</c:v>
                </c:pt>
                <c:pt idx="19">
                  <c:v>6393864.0176740829</c:v>
                </c:pt>
                <c:pt idx="20">
                  <c:v>6986801.2078409484</c:v>
                </c:pt>
                <c:pt idx="21">
                  <c:v>7628951.8923594942</c:v>
                </c:pt>
                <c:pt idx="22">
                  <c:v>8324400.7669891845</c:v>
                </c:pt>
                <c:pt idx="23">
                  <c:v>9077571.5552229788</c:v>
                </c:pt>
                <c:pt idx="24">
                  <c:v>9893255.1474220008</c:v>
                </c:pt>
                <c:pt idx="25">
                  <c:v>10776640.07548452</c:v>
                </c:pt>
                <c:pt idx="26">
                  <c:v>11733345.516897416</c:v>
                </c:pt>
                <c:pt idx="27">
                  <c:v>12769457.038107643</c:v>
                </c:pt>
                <c:pt idx="28">
                  <c:v>13891565.304575898</c:v>
                </c:pt>
                <c:pt idx="29">
                  <c:v>15106808.003745647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0C-42DF-8457-9D691EE24999}"/>
            </c:ext>
          </c:extLst>
        </c:ser>
        <c:ser>
          <c:idx val="0"/>
          <c:order val="1"/>
          <c:tx>
            <c:strRef>
              <c:f>'Investiční plán - barevně'!$E$89</c:f>
              <c:strCache>
                <c:ptCount val="1"/>
                <c:pt idx="0">
                  <c:v>Vaše vklady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barevně'!$E$91:$E$140</c:f>
              <c:numCache>
                <c:formatCode>#\ ##0\ "Kč"</c:formatCode>
                <c:ptCount val="50"/>
                <c:pt idx="0">
                  <c:v>760000</c:v>
                </c:pt>
                <c:pt idx="1">
                  <c:v>820000</c:v>
                </c:pt>
                <c:pt idx="2">
                  <c:v>880000</c:v>
                </c:pt>
                <c:pt idx="3">
                  <c:v>940000</c:v>
                </c:pt>
                <c:pt idx="4">
                  <c:v>1000000</c:v>
                </c:pt>
                <c:pt idx="5">
                  <c:v>1060000</c:v>
                </c:pt>
                <c:pt idx="6">
                  <c:v>1120000</c:v>
                </c:pt>
                <c:pt idx="7">
                  <c:v>1180000</c:v>
                </c:pt>
                <c:pt idx="8">
                  <c:v>1240000</c:v>
                </c:pt>
                <c:pt idx="9">
                  <c:v>1300000</c:v>
                </c:pt>
                <c:pt idx="10">
                  <c:v>1360000</c:v>
                </c:pt>
                <c:pt idx="11">
                  <c:v>1420000</c:v>
                </c:pt>
                <c:pt idx="12">
                  <c:v>1480000</c:v>
                </c:pt>
                <c:pt idx="13">
                  <c:v>1540000</c:v>
                </c:pt>
                <c:pt idx="14">
                  <c:v>1600000</c:v>
                </c:pt>
                <c:pt idx="15">
                  <c:v>1660000</c:v>
                </c:pt>
                <c:pt idx="16">
                  <c:v>1720000</c:v>
                </c:pt>
                <c:pt idx="17">
                  <c:v>1780000</c:v>
                </c:pt>
                <c:pt idx="18">
                  <c:v>1840000</c:v>
                </c:pt>
                <c:pt idx="19">
                  <c:v>1900000</c:v>
                </c:pt>
                <c:pt idx="20">
                  <c:v>1960000</c:v>
                </c:pt>
                <c:pt idx="21">
                  <c:v>2020000</c:v>
                </c:pt>
                <c:pt idx="22">
                  <c:v>2080000</c:v>
                </c:pt>
                <c:pt idx="23">
                  <c:v>2140000</c:v>
                </c:pt>
                <c:pt idx="24">
                  <c:v>2200000</c:v>
                </c:pt>
                <c:pt idx="25">
                  <c:v>2260000</c:v>
                </c:pt>
                <c:pt idx="26">
                  <c:v>2320000</c:v>
                </c:pt>
                <c:pt idx="27">
                  <c:v>2380000</c:v>
                </c:pt>
                <c:pt idx="28">
                  <c:v>2440000</c:v>
                </c:pt>
                <c:pt idx="29">
                  <c:v>2500000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0C-42DF-8457-9D691EE24999}"/>
            </c:ext>
          </c:extLst>
        </c:ser>
        <c:ser>
          <c:idx val="2"/>
          <c:order val="2"/>
          <c:tx>
            <c:strRef>
              <c:f>'Investiční plán - barevně'!$G$89</c:f>
              <c:strCache>
                <c:ptCount val="1"/>
                <c:pt idx="0">
                  <c:v>Získaný úrok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barevně'!$C$91:$C$140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barevně'!$G$91:$G$140</c:f>
              <c:numCache>
                <c:formatCode>"Kč"#,##0_);[Red]\("Kč"#,##0\)</c:formatCode>
                <c:ptCount val="50"/>
                <c:pt idx="0">
                  <c:v>60349.284870889504</c:v>
                </c:pt>
                <c:pt idx="1">
                  <c:v>130687.50103069935</c:v>
                </c:pt>
                <c:pt idx="2">
                  <c:v>211843.724849944</c:v>
                </c:pt>
                <c:pt idx="3">
                  <c:v>304715.84562899661</c:v>
                </c:pt>
                <c:pt idx="4">
                  <c:v>410276.27703732857</c:v>
                </c:pt>
                <c:pt idx="5">
                  <c:v>529578.14259939082</c:v>
                </c:pt>
                <c:pt idx="6">
                  <c:v>663761.97457277076</c:v>
                </c:pt>
                <c:pt idx="7">
                  <c:v>814062.96882993355</c:v>
                </c:pt>
                <c:pt idx="8">
                  <c:v>981818.84189156955</c:v>
                </c:pt>
                <c:pt idx="9">
                  <c:v>1168478.3400898352</c:v>
                </c:pt>
                <c:pt idx="10">
                  <c:v>1375610.454987945</c:v>
                </c:pt>
                <c:pt idx="11">
                  <c:v>1604914.4036750449</c:v>
                </c:pt>
                <c:pt idx="12">
                  <c:v>1858230.4374206392</c:v>
                </c:pt>
                <c:pt idx="13">
                  <c:v>2137551.5474420032</c:v>
                </c:pt>
                <c:pt idx="14">
                  <c:v>2445036.1422445169</c:v>
                </c:pt>
                <c:pt idx="15">
                  <c:v>2783021.7771749971</c:v>
                </c:pt>
                <c:pt idx="16">
                  <c:v>3154040.0235211812</c:v>
                </c:pt>
                <c:pt idx="17">
                  <c:v>3560832.5717391362</c:v>
                </c:pt>
                <c:pt idx="18">
                  <c:v>4006368.6712406026</c:v>
                </c:pt>
                <c:pt idx="19">
                  <c:v>4493864.0176740829</c:v>
                </c:pt>
                <c:pt idx="20">
                  <c:v>5026801.2078409484</c:v>
                </c:pt>
                <c:pt idx="21">
                  <c:v>5608951.8923594942</c:v>
                </c:pt>
                <c:pt idx="22">
                  <c:v>6244400.7669891845</c:v>
                </c:pt>
                <c:pt idx="23">
                  <c:v>6937571.5552229788</c:v>
                </c:pt>
                <c:pt idx="24">
                  <c:v>7693255.1474220008</c:v>
                </c:pt>
                <c:pt idx="25">
                  <c:v>8516640.0754845198</c:v>
                </c:pt>
                <c:pt idx="26">
                  <c:v>9413345.5168974157</c:v>
                </c:pt>
                <c:pt idx="27">
                  <c:v>10389457.038107643</c:v>
                </c:pt>
                <c:pt idx="28">
                  <c:v>11451565.304575898</c:v>
                </c:pt>
                <c:pt idx="29">
                  <c:v>12606808.003745647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0C-42DF-8457-9D691EE24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39839"/>
        <c:axId val="115836479"/>
      </c:scatterChart>
      <c:valAx>
        <c:axId val="11583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Investiční 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6479"/>
        <c:crosses val="autoZero"/>
        <c:crossBetween val="midCat"/>
      </c:valAx>
      <c:valAx>
        <c:axId val="11583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Nominální</a:t>
                </a:r>
                <a:r>
                  <a:rPr lang="cs-CZ" baseline="0">
                    <a:solidFill>
                      <a:schemeClr val="tx1"/>
                    </a:solidFill>
                  </a:rPr>
                  <a:t> hodnota investic</a:t>
                </a:r>
                <a:endParaRPr lang="cs-C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&quot;Kč&quot;#,##0_);[Red]\(&quot;Kč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9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07-484A-9692-7A0E9CEB6FB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07-484A-9692-7A0E9CEB6FB2}"/>
              </c:ext>
            </c:extLst>
          </c:dPt>
          <c:dLbls>
            <c:dLbl>
              <c:idx val="0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00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007-484A-9692-7A0E9CEB6FB2}"/>
                </c:ext>
              </c:extLst>
            </c:dLbl>
            <c:dLbl>
              <c:idx val="1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cap="all" spc="0" baseline="0">
                      <a:solidFill>
                        <a:srgbClr val="FF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007-484A-9692-7A0E9CEB6FB2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all" spc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barevně'!$D$50:$E$50</c:f>
              <c:strCache>
                <c:ptCount val="2"/>
                <c:pt idx="0">
                  <c:v>Vaše vklady +</c:v>
                </c:pt>
                <c:pt idx="1">
                  <c:v>Získaný úrok</c:v>
                </c:pt>
              </c:strCache>
            </c:strRef>
          </c:cat>
          <c:val>
            <c:numRef>
              <c:f>'Investiční plán - barevně'!$D$52:$E$52</c:f>
              <c:numCache>
                <c:formatCode>"Kč"#,##0_);[Red]\("Kč"#,##0\)</c:formatCode>
                <c:ptCount val="2"/>
                <c:pt idx="0">
                  <c:v>2500000</c:v>
                </c:pt>
                <c:pt idx="1">
                  <c:v>12606808.003745649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07-484A-9692-7A0E9CEB6FB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 sz="1400">
                <a:solidFill>
                  <a:schemeClr val="tx1"/>
                </a:solidFill>
              </a:rPr>
              <a:t>Vaše současné složení majetku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2828D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AD-4C8F-BE16-61B2D854AB7C}"/>
              </c:ext>
            </c:extLst>
          </c:dPt>
          <c:dPt>
            <c:idx val="1"/>
            <c:bubble3D val="0"/>
            <c:spPr>
              <a:solidFill>
                <a:srgbClr val="F89E49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AD-4C8F-BE16-61B2D854AB7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AD-4C8F-BE16-61B2D854AB7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AD-4C8F-BE16-61B2D854AB7C}"/>
              </c:ext>
            </c:extLst>
          </c:dPt>
          <c:dPt>
            <c:idx val="4"/>
            <c:bubble3D val="0"/>
            <c:spPr>
              <a:solidFill>
                <a:srgbClr val="689E88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AD-4C8F-BE16-61B2D854AB7C}"/>
              </c:ext>
            </c:extLst>
          </c:dPt>
          <c:dLbls>
            <c:dLbl>
              <c:idx val="0"/>
              <c:layout>
                <c:manualLayout>
                  <c:x val="3.5804224317177336E-2"/>
                  <c:y val="9.4225978029188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C2828D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AD-4C8F-BE16-61B2D854AB7C}"/>
                </c:ext>
              </c:extLst>
            </c:dLbl>
            <c:dLbl>
              <c:idx val="1"/>
              <c:layout>
                <c:manualLayout>
                  <c:x val="2.1494690981612722E-2"/>
                  <c:y val="9.34699350136965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F89E4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AD-4C8F-BE16-61B2D854AB7C}"/>
                </c:ext>
              </c:extLst>
            </c:dLbl>
            <c:dLbl>
              <c:idx val="2"/>
              <c:layout>
                <c:manualLayout>
                  <c:x val="9.034270817435559E-3"/>
                  <c:y val="1.3578908426835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bg1">
                          <a:lumMod val="50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AD-4C8F-BE16-61B2D854AB7C}"/>
                </c:ext>
              </c:extLst>
            </c:dLbl>
            <c:dLbl>
              <c:idx val="3"/>
              <c:layout>
                <c:manualLayout>
                  <c:x val="-1.4818075477358562E-2"/>
                  <c:y val="9.720146181760638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AD-4C8F-BE16-61B2D854AB7C}"/>
                </c:ext>
              </c:extLst>
            </c:dLbl>
            <c:dLbl>
              <c:idx val="4"/>
              <c:layout>
                <c:manualLayout>
                  <c:x val="-1.86970098034164E-2"/>
                  <c:y val="2.03683626402529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rgbClr val="689E88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AD-4C8F-BE16-61B2D854A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barevně'!$F$7:$F$11</c:f>
              <c:numCache>
                <c:formatCode>#\ ##0\ "Kč"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50000</c:v>
                </c:pt>
                <c:pt idx="3">
                  <c:v>50000</c:v>
                </c:pt>
                <c:pt idx="4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AD-4C8F-BE16-61B2D854AB7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/>
              <a:t>Doporučené složení majetku (přibližně)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2828D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73-422A-988C-5F7C839B6BD5}"/>
              </c:ext>
            </c:extLst>
          </c:dPt>
          <c:dPt>
            <c:idx val="1"/>
            <c:bubble3D val="0"/>
            <c:spPr>
              <a:solidFill>
                <a:srgbClr val="F89E49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73-422A-988C-5F7C839B6BD5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73-422A-988C-5F7C839B6BD5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73-422A-988C-5F7C839B6BD5}"/>
              </c:ext>
            </c:extLst>
          </c:dPt>
          <c:dPt>
            <c:idx val="4"/>
            <c:bubble3D val="0"/>
            <c:spPr>
              <a:solidFill>
                <a:srgbClr val="689E88"/>
              </a:solidFill>
              <a:ln w="127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73-422A-988C-5F7C839B6BD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C2828D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3-422A-988C-5F7C839B6BD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F89E49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3-422A-988C-5F7C839B6BD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bg1">
                          <a:lumMod val="50000"/>
                        </a:schemeClr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3-422A-988C-5F7C839B6BD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3-422A-988C-5F7C839B6BD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rgbClr val="689E88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3-422A-988C-5F7C839B6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normalizeH="0" baseline="0">
                    <a:solidFill>
                      <a:schemeClr val="accent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barevně'!$E$7:$E$11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barevně'!$I$7:$I$11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0.28000000000000003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73-422A-988C-5F7C839B6BD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'Investiční plán - černobíle'!$F$89</c:f>
              <c:strCache>
                <c:ptCount val="1"/>
                <c:pt idx="0">
                  <c:v>Hodnota investic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černobíle'!$F$91:$F$140</c:f>
              <c:numCache>
                <c:formatCode>"Kč"#,##0_);[Red]\("Kč"#,##0\)</c:formatCode>
                <c:ptCount val="50"/>
                <c:pt idx="0">
                  <c:v>820349.2848708895</c:v>
                </c:pt>
                <c:pt idx="1">
                  <c:v>950687.50103069935</c:v>
                </c:pt>
                <c:pt idx="2">
                  <c:v>1091843.724849944</c:v>
                </c:pt>
                <c:pt idx="3">
                  <c:v>1244715.8456289966</c:v>
                </c:pt>
                <c:pt idx="4">
                  <c:v>1410276.2770373286</c:v>
                </c:pt>
                <c:pt idx="5">
                  <c:v>1589578.1425993908</c:v>
                </c:pt>
                <c:pt idx="6">
                  <c:v>1783761.9745727708</c:v>
                </c:pt>
                <c:pt idx="7">
                  <c:v>1994062.9688299336</c:v>
                </c:pt>
                <c:pt idx="8">
                  <c:v>2221818.8418915696</c:v>
                </c:pt>
                <c:pt idx="9">
                  <c:v>2468478.3400898352</c:v>
                </c:pt>
                <c:pt idx="10">
                  <c:v>2735610.454987945</c:v>
                </c:pt>
                <c:pt idx="11">
                  <c:v>3024914.4036750449</c:v>
                </c:pt>
                <c:pt idx="12">
                  <c:v>3338230.4374206392</c:v>
                </c:pt>
                <c:pt idx="13">
                  <c:v>3677551.5474420032</c:v>
                </c:pt>
                <c:pt idx="14">
                  <c:v>4045036.1422445169</c:v>
                </c:pt>
                <c:pt idx="15">
                  <c:v>4443021.7771749971</c:v>
                </c:pt>
                <c:pt idx="16">
                  <c:v>4874040.0235211812</c:v>
                </c:pt>
                <c:pt idx="17">
                  <c:v>5340832.5717391362</c:v>
                </c:pt>
                <c:pt idx="18">
                  <c:v>5846368.6712406026</c:v>
                </c:pt>
                <c:pt idx="19">
                  <c:v>6393864.0176740829</c:v>
                </c:pt>
                <c:pt idx="20">
                  <c:v>6986801.2078409484</c:v>
                </c:pt>
                <c:pt idx="21">
                  <c:v>7628951.8923594942</c:v>
                </c:pt>
                <c:pt idx="22">
                  <c:v>8324400.7669891845</c:v>
                </c:pt>
                <c:pt idx="23">
                  <c:v>9077571.5552229788</c:v>
                </c:pt>
                <c:pt idx="24">
                  <c:v>9893255.1474220008</c:v>
                </c:pt>
                <c:pt idx="25">
                  <c:v>10776640.07548452</c:v>
                </c:pt>
                <c:pt idx="26">
                  <c:v>11733345.516897416</c:v>
                </c:pt>
                <c:pt idx="27">
                  <c:v>12769457.038107643</c:v>
                </c:pt>
                <c:pt idx="28">
                  <c:v>13891565.304575898</c:v>
                </c:pt>
                <c:pt idx="29">
                  <c:v>15106808.003745647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D-476D-B87F-852ED2B44B40}"/>
            </c:ext>
          </c:extLst>
        </c:ser>
        <c:ser>
          <c:idx val="0"/>
          <c:order val="1"/>
          <c:tx>
            <c:strRef>
              <c:f>'Investiční plán - černobíle'!$E$89</c:f>
              <c:strCache>
                <c:ptCount val="1"/>
                <c:pt idx="0">
                  <c:v>Vaše vklady</c:v>
                </c:pt>
              </c:strCache>
            </c:strRef>
          </c:tx>
          <c:spPr>
            <a:ln w="571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černobíle'!$E$91:$E$140</c:f>
              <c:numCache>
                <c:formatCode>#\ ##0\ "Kč"</c:formatCode>
                <c:ptCount val="50"/>
                <c:pt idx="0">
                  <c:v>760000</c:v>
                </c:pt>
                <c:pt idx="1">
                  <c:v>820000</c:v>
                </c:pt>
                <c:pt idx="2">
                  <c:v>880000</c:v>
                </c:pt>
                <c:pt idx="3">
                  <c:v>940000</c:v>
                </c:pt>
                <c:pt idx="4">
                  <c:v>1000000</c:v>
                </c:pt>
                <c:pt idx="5">
                  <c:v>1060000</c:v>
                </c:pt>
                <c:pt idx="6">
                  <c:v>1120000</c:v>
                </c:pt>
                <c:pt idx="7">
                  <c:v>1180000</c:v>
                </c:pt>
                <c:pt idx="8">
                  <c:v>1240000</c:v>
                </c:pt>
                <c:pt idx="9">
                  <c:v>1300000</c:v>
                </c:pt>
                <c:pt idx="10">
                  <c:v>1360000</c:v>
                </c:pt>
                <c:pt idx="11">
                  <c:v>1420000</c:v>
                </c:pt>
                <c:pt idx="12">
                  <c:v>1480000</c:v>
                </c:pt>
                <c:pt idx="13">
                  <c:v>1540000</c:v>
                </c:pt>
                <c:pt idx="14">
                  <c:v>1600000</c:v>
                </c:pt>
                <c:pt idx="15">
                  <c:v>1660000</c:v>
                </c:pt>
                <c:pt idx="16">
                  <c:v>1720000</c:v>
                </c:pt>
                <c:pt idx="17">
                  <c:v>1780000</c:v>
                </c:pt>
                <c:pt idx="18">
                  <c:v>1840000</c:v>
                </c:pt>
                <c:pt idx="19">
                  <c:v>1900000</c:v>
                </c:pt>
                <c:pt idx="20">
                  <c:v>1960000</c:v>
                </c:pt>
                <c:pt idx="21">
                  <c:v>2020000</c:v>
                </c:pt>
                <c:pt idx="22">
                  <c:v>2080000</c:v>
                </c:pt>
                <c:pt idx="23">
                  <c:v>2140000</c:v>
                </c:pt>
                <c:pt idx="24">
                  <c:v>2200000</c:v>
                </c:pt>
                <c:pt idx="25">
                  <c:v>2260000</c:v>
                </c:pt>
                <c:pt idx="26">
                  <c:v>2320000</c:v>
                </c:pt>
                <c:pt idx="27">
                  <c:v>2380000</c:v>
                </c:pt>
                <c:pt idx="28">
                  <c:v>2440000</c:v>
                </c:pt>
                <c:pt idx="29">
                  <c:v>2500000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9D-476D-B87F-852ED2B44B40}"/>
            </c:ext>
          </c:extLst>
        </c:ser>
        <c:ser>
          <c:idx val="2"/>
          <c:order val="2"/>
          <c:tx>
            <c:strRef>
              <c:f>'Investiční plán - černobíle'!$G$89</c:f>
              <c:strCache>
                <c:ptCount val="1"/>
                <c:pt idx="0">
                  <c:v>Získaný úrok</c:v>
                </c:pt>
              </c:strCache>
            </c:strRef>
          </c:tx>
          <c:spPr>
            <a:ln w="571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strRef>
              <c:f>'Investiční plán - černobíle'!$C$91:$C$140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xVal>
          <c:yVal>
            <c:numRef>
              <c:f>'Investiční plán - černobíle'!$G$91:$G$140</c:f>
              <c:numCache>
                <c:formatCode>"Kč"#,##0_);[Red]\("Kč"#,##0\)</c:formatCode>
                <c:ptCount val="50"/>
                <c:pt idx="0">
                  <c:v>60349.284870889504</c:v>
                </c:pt>
                <c:pt idx="1">
                  <c:v>130687.50103069935</c:v>
                </c:pt>
                <c:pt idx="2">
                  <c:v>211843.724849944</c:v>
                </c:pt>
                <c:pt idx="3">
                  <c:v>304715.84562899661</c:v>
                </c:pt>
                <c:pt idx="4">
                  <c:v>410276.27703732857</c:v>
                </c:pt>
                <c:pt idx="5">
                  <c:v>529578.14259939082</c:v>
                </c:pt>
                <c:pt idx="6">
                  <c:v>663761.97457277076</c:v>
                </c:pt>
                <c:pt idx="7">
                  <c:v>814062.96882993355</c:v>
                </c:pt>
                <c:pt idx="8">
                  <c:v>981818.84189156955</c:v>
                </c:pt>
                <c:pt idx="9">
                  <c:v>1168478.3400898352</c:v>
                </c:pt>
                <c:pt idx="10">
                  <c:v>1375610.454987945</c:v>
                </c:pt>
                <c:pt idx="11">
                  <c:v>1604914.4036750449</c:v>
                </c:pt>
                <c:pt idx="12">
                  <c:v>1858230.4374206392</c:v>
                </c:pt>
                <c:pt idx="13">
                  <c:v>2137551.5474420032</c:v>
                </c:pt>
                <c:pt idx="14">
                  <c:v>2445036.1422445169</c:v>
                </c:pt>
                <c:pt idx="15">
                  <c:v>2783021.7771749971</c:v>
                </c:pt>
                <c:pt idx="16">
                  <c:v>3154040.0235211812</c:v>
                </c:pt>
                <c:pt idx="17">
                  <c:v>3560832.5717391362</c:v>
                </c:pt>
                <c:pt idx="18">
                  <c:v>4006368.6712406026</c:v>
                </c:pt>
                <c:pt idx="19">
                  <c:v>4493864.0176740829</c:v>
                </c:pt>
                <c:pt idx="20">
                  <c:v>5026801.2078409484</c:v>
                </c:pt>
                <c:pt idx="21">
                  <c:v>5608951.8923594942</c:v>
                </c:pt>
                <c:pt idx="22">
                  <c:v>6244400.7669891845</c:v>
                </c:pt>
                <c:pt idx="23">
                  <c:v>6937571.5552229788</c:v>
                </c:pt>
                <c:pt idx="24">
                  <c:v>7693255.1474220008</c:v>
                </c:pt>
                <c:pt idx="25">
                  <c:v>8516640.0754845198</c:v>
                </c:pt>
                <c:pt idx="26">
                  <c:v>9413345.5168974157</c:v>
                </c:pt>
                <c:pt idx="27">
                  <c:v>10389457.038107643</c:v>
                </c:pt>
                <c:pt idx="28">
                  <c:v>11451565.304575898</c:v>
                </c:pt>
                <c:pt idx="29">
                  <c:v>12606808.003745647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9D-476D-B87F-852ED2B4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39839"/>
        <c:axId val="115836479"/>
      </c:scatterChart>
      <c:valAx>
        <c:axId val="11583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Investiční 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6479"/>
        <c:crosses val="autoZero"/>
        <c:crossBetween val="midCat"/>
      </c:valAx>
      <c:valAx>
        <c:axId val="11583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Nominální hodnota investic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cs-CZ"/>
            </a:p>
          </c:txPr>
        </c:title>
        <c:numFmt formatCode="&quot;Kč&quot;#,##0_);[Red]\(&quot;Kč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cs-CZ"/>
          </a:p>
        </c:txPr>
        <c:crossAx val="115839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7A9-4797-919C-3E19B5B1D293}"/>
              </c:ext>
            </c:extLst>
          </c:dPt>
          <c:dPt>
            <c:idx val="1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7A9-4797-919C-3E19B5B1D293}"/>
              </c:ext>
            </c:extLst>
          </c:dPt>
          <c:dLbls>
            <c:dLbl>
              <c:idx val="0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A9-4797-919C-3E19B5B1D293}"/>
                </c:ext>
              </c:extLst>
            </c:dLbl>
            <c:dLbl>
              <c:idx val="1"/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7A9-4797-919C-3E19B5B1D293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cap="all" spc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černobíle'!$D$50:$E$50</c:f>
              <c:strCache>
                <c:ptCount val="2"/>
                <c:pt idx="0">
                  <c:v>Vaše vklady +</c:v>
                </c:pt>
                <c:pt idx="1">
                  <c:v>Získaný úrok</c:v>
                </c:pt>
              </c:strCache>
            </c:strRef>
          </c:cat>
          <c:val>
            <c:numRef>
              <c:f>'Investiční plán - černobíle'!$D$52:$E$52</c:f>
              <c:numCache>
                <c:formatCode>"Kč"#,##0_);[Red]\("Kč"#,##0\)</c:formatCode>
                <c:ptCount val="2"/>
                <c:pt idx="0">
                  <c:v>2500000</c:v>
                </c:pt>
                <c:pt idx="1">
                  <c:v>12606808.003745649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A9-4797-919C-3E19B5B1D2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 sz="1400">
                <a:solidFill>
                  <a:schemeClr val="tx1"/>
                </a:solidFill>
              </a:rPr>
              <a:t>Vaše současné složení majetku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12-4E92-BDBF-E6572ABE5C41}"/>
              </c:ext>
            </c:extLst>
          </c:dPt>
          <c:dPt>
            <c:idx val="1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12-4E92-BDBF-E6572ABE5C41}"/>
              </c:ext>
            </c:extLst>
          </c:dPt>
          <c:dPt>
            <c:idx val="2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12-4E92-BDBF-E6572ABE5C41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C12-4E92-BDBF-E6572ABE5C41}"/>
              </c:ext>
            </c:extLst>
          </c:dPt>
          <c:dPt>
            <c:idx val="4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C12-4E92-BDBF-E6572ABE5C41}"/>
              </c:ext>
            </c:extLst>
          </c:dPt>
          <c:dLbls>
            <c:dLbl>
              <c:idx val="0"/>
              <c:layout>
                <c:manualLayout>
                  <c:x val="3.5804224317177336E-2"/>
                  <c:y val="9.42259780291887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2-4E92-BDBF-E6572ABE5C41}"/>
                </c:ext>
              </c:extLst>
            </c:dLbl>
            <c:dLbl>
              <c:idx val="1"/>
              <c:layout>
                <c:manualLayout>
                  <c:x val="4.0456207039203359E-3"/>
                  <c:y val="1.74483627257893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2-4E92-BDBF-E6572ABE5C41}"/>
                </c:ext>
              </c:extLst>
            </c:dLbl>
            <c:dLbl>
              <c:idx val="2"/>
              <c:layout>
                <c:manualLayout>
                  <c:x val="9.1333993208552473E-3"/>
                  <c:y val="1.3578908426835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2-4E92-BDBF-E6572ABE5C41}"/>
                </c:ext>
              </c:extLst>
            </c:dLbl>
            <c:dLbl>
              <c:idx val="3"/>
              <c:layout>
                <c:manualLayout>
                  <c:x val="-2.2307184837199425E-2"/>
                  <c:y val="-3.8753349285877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2-4E92-BDBF-E6572ABE5C41}"/>
                </c:ext>
              </c:extLst>
            </c:dLbl>
            <c:dLbl>
              <c:idx val="4"/>
              <c:layout>
                <c:manualLayout>
                  <c:x val="-1.2464673202277619E-2"/>
                  <c:y val="1.35789084268353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2-4E92-BDBF-E6572ABE5C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černobíle'!$F$7:$F$11</c:f>
              <c:numCache>
                <c:formatCode>#\ ##0\ "Kč"</c:formatCode>
                <c:ptCount val="5"/>
                <c:pt idx="0">
                  <c:v>200000</c:v>
                </c:pt>
                <c:pt idx="1">
                  <c:v>200000</c:v>
                </c:pt>
                <c:pt idx="2">
                  <c:v>50000</c:v>
                </c:pt>
                <c:pt idx="3">
                  <c:v>50000</c:v>
                </c:pt>
                <c:pt idx="4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12-4E92-BDBF-E6572ABE5C4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cs-CZ"/>
              <a:t>Doporučené složení majetku (přibližně)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tx1"/>
              </a:solidFill>
            </a:ln>
          </c:spPr>
          <c:dPt>
            <c:idx val="0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13-4CF6-ABBA-D7A7333EAFF0}"/>
              </c:ext>
            </c:extLst>
          </c:dPt>
          <c:dPt>
            <c:idx val="1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13-4CF6-ABBA-D7A7333EAFF0}"/>
              </c:ext>
            </c:extLst>
          </c:dPt>
          <c:dPt>
            <c:idx val="2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13-4CF6-ABBA-D7A7333EAFF0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13-4CF6-ABBA-D7A7333EAFF0}"/>
              </c:ext>
            </c:extLst>
          </c:dPt>
          <c:dPt>
            <c:idx val="4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 w="25400"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13-4CF6-ABBA-D7A7333EAFF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3-4CF6-ABBA-D7A7333EAFF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13-4CF6-ABBA-D7A7333EAFF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13-4CF6-ABBA-D7A7333EAFF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13-4CF6-ABBA-D7A7333EAFF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cap="all" spc="0" normalizeH="0" baseline="0">
                      <a:solidFill>
                        <a:schemeClr val="tx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13-4CF6-ABBA-D7A7333EAF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cap="all" spc="0" normalizeH="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'Investiční plán - černobíle'!$E$7:$E$11</c:f>
              <c:strCache>
                <c:ptCount val="5"/>
                <c:pt idx="0">
                  <c:v>Investiční nemovitosti (ve fondu)</c:v>
                </c:pt>
                <c:pt idx="1">
                  <c:v>Zlato</c:v>
                </c:pt>
                <c:pt idx="2">
                  <c:v>Stříbro</c:v>
                </c:pt>
                <c:pt idx="3">
                  <c:v>Bitcoin</c:v>
                </c:pt>
                <c:pt idx="4">
                  <c:v>Finanční produkty</c:v>
                </c:pt>
              </c:strCache>
            </c:strRef>
          </c:cat>
          <c:val>
            <c:numRef>
              <c:f>'Investiční plán - černobíle'!$I$7:$I$11</c:f>
              <c:numCache>
                <c:formatCode>0%</c:formatCode>
                <c:ptCount val="5"/>
                <c:pt idx="0">
                  <c:v>0.28000000000000003</c:v>
                </c:pt>
                <c:pt idx="1">
                  <c:v>0.28000000000000003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13-4CF6-ABBA-D7A7333EAFF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microsoft.com/office/2007/relationships/hdphoto" Target="../media/hdphoto1.wdp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60</xdr:row>
      <xdr:rowOff>30479</xdr:rowOff>
    </xdr:from>
    <xdr:to>
      <xdr:col>7</xdr:col>
      <xdr:colOff>1455420</xdr:colOff>
      <xdr:row>86</xdr:row>
      <xdr:rowOff>69584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5168B49-A74A-4B31-A4B5-96C5EE5E0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94698</xdr:colOff>
      <xdr:row>61</xdr:row>
      <xdr:rowOff>34578</xdr:rowOff>
    </xdr:from>
    <xdr:to>
      <xdr:col>3</xdr:col>
      <xdr:colOff>1093693</xdr:colOff>
      <xdr:row>70</xdr:row>
      <xdr:rowOff>89646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D5CF411-914D-4526-82B7-B051E91F6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87961</xdr:colOff>
      <xdr:row>15</xdr:row>
      <xdr:rowOff>90611</xdr:rowOff>
    </xdr:from>
    <xdr:to>
      <xdr:col>7</xdr:col>
      <xdr:colOff>1521661</xdr:colOff>
      <xdr:row>36</xdr:row>
      <xdr:rowOff>39637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6FF13A-226B-4549-8FC1-5B32DEA3C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31474</xdr:colOff>
      <xdr:row>15</xdr:row>
      <xdr:rowOff>107012</xdr:rowOff>
    </xdr:from>
    <xdr:to>
      <xdr:col>3</xdr:col>
      <xdr:colOff>1465174</xdr:colOff>
      <xdr:row>36</xdr:row>
      <xdr:rowOff>56038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1A3074A-6AD0-481E-AC96-27D4FA47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781878</xdr:colOff>
      <xdr:row>8</xdr:row>
      <xdr:rowOff>19879</xdr:rowOff>
    </xdr:from>
    <xdr:to>
      <xdr:col>0</xdr:col>
      <xdr:colOff>1482920</xdr:colOff>
      <xdr:row>12</xdr:row>
      <xdr:rowOff>11704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CEC3F7B-43F3-4AFF-8F15-542F7D65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78" y="2016319"/>
          <a:ext cx="701042" cy="860953"/>
        </a:xfrm>
        <a:prstGeom prst="rect">
          <a:avLst/>
        </a:prstGeom>
      </xdr:spPr>
    </xdr:pic>
    <xdr:clientData/>
  </xdr:twoCellAnchor>
  <xdr:oneCellAnchor>
    <xdr:from>
      <xdr:col>6</xdr:col>
      <xdr:colOff>62752</xdr:colOff>
      <xdr:row>46</xdr:row>
      <xdr:rowOff>61619</xdr:rowOff>
    </xdr:from>
    <xdr:ext cx="3003177" cy="746871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A6DC29B-AEEC-F2BB-2463-22967E8FAC66}"/>
            </a:ext>
          </a:extLst>
        </xdr:cNvPr>
        <xdr:cNvSpPr txBox="1"/>
      </xdr:nvSpPr>
      <xdr:spPr>
        <a:xfrm>
          <a:off x="9421905" y="9949690"/>
          <a:ext cx="3003177" cy="74687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1050" i="1">
              <a:latin typeface="Verdana" panose="020B0604030504040204" pitchFamily="34" charset="0"/>
              <a:ea typeface="Verdana" panose="020B0604030504040204" pitchFamily="34" charset="0"/>
            </a:rPr>
            <a:t>Realistický předpoklad zhodnocení dobře poskládaného</a:t>
          </a: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 majetku je cca 8 % ročně.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Po odečtení průměrné inflace 3 % 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je předpoklad reálného zhodnocení 5 %.</a:t>
          </a:r>
          <a:endParaRPr lang="cs-CZ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6</xdr:col>
      <xdr:colOff>215155</xdr:colOff>
      <xdr:row>51</xdr:row>
      <xdr:rowOff>125513</xdr:rowOff>
    </xdr:from>
    <xdr:to>
      <xdr:col>7</xdr:col>
      <xdr:colOff>1349190</xdr:colOff>
      <xdr:row>58</xdr:row>
      <xdr:rowOff>107089</xdr:rowOff>
    </xdr:to>
    <xdr:sp macro="" textlink="">
      <xdr:nvSpPr>
        <xdr:cNvPr id="12" name="Šipka: kruhová 11">
          <a:extLst>
            <a:ext uri="{FF2B5EF4-FFF2-40B4-BE49-F238E27FC236}">
              <a16:creationId xmlns:a16="http://schemas.microsoft.com/office/drawing/2014/main" id="{41DF307F-DEA1-3B91-F1FB-197B8593DF52}"/>
            </a:ext>
          </a:extLst>
        </xdr:cNvPr>
        <xdr:cNvSpPr/>
      </xdr:nvSpPr>
      <xdr:spPr>
        <a:xfrm rot="5400000">
          <a:off x="9841255" y="11189954"/>
          <a:ext cx="2160000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206187</xdr:colOff>
      <xdr:row>51</xdr:row>
      <xdr:rowOff>152408</xdr:rowOff>
    </xdr:from>
    <xdr:to>
      <xdr:col>1</xdr:col>
      <xdr:colOff>1340222</xdr:colOff>
      <xdr:row>58</xdr:row>
      <xdr:rowOff>53795</xdr:rowOff>
    </xdr:to>
    <xdr:sp macro="" textlink="">
      <xdr:nvSpPr>
        <xdr:cNvPr id="13" name="Šipka: kruhová 12">
          <a:extLst>
            <a:ext uri="{FF2B5EF4-FFF2-40B4-BE49-F238E27FC236}">
              <a16:creationId xmlns:a16="http://schemas.microsoft.com/office/drawing/2014/main" id="{0C0C3F9D-D8DF-4074-82A8-BB392369CD1B}"/>
            </a:ext>
          </a:extLst>
        </xdr:cNvPr>
        <xdr:cNvSpPr/>
      </xdr:nvSpPr>
      <xdr:spPr>
        <a:xfrm rot="16200000" flipH="1">
          <a:off x="513228" y="11176755"/>
          <a:ext cx="2079811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0</xdr:colOff>
      <xdr:row>157</xdr:row>
      <xdr:rowOff>197110</xdr:rowOff>
    </xdr:from>
    <xdr:ext cx="10038522" cy="19624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0F92C8F-25AA-4940-AA38-7C158D32D1FB}"/>
            </a:ext>
          </a:extLst>
        </xdr:cNvPr>
        <xdr:cNvSpPr txBox="1"/>
      </xdr:nvSpPr>
      <xdr:spPr>
        <a:xfrm>
          <a:off x="1559859" y="35338757"/>
          <a:ext cx="10038522" cy="1962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  <a:t>První dvě pravidla investování:</a:t>
          </a:r>
          <a:b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</a:br>
          <a:endParaRPr lang="cs-CZ" sz="2000" i="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1) Začít.</a:t>
          </a: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2) Nepřestávat.</a:t>
          </a:r>
        </a:p>
        <a:p>
          <a:pPr algn="ctr"/>
          <a:endParaRPr lang="cs-CZ" sz="2000" i="1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i="1">
              <a:latin typeface="Verdana" panose="020B0604030504040204" pitchFamily="34" charset="0"/>
              <a:ea typeface="Verdana" panose="020B0604030504040204" pitchFamily="34" charset="0"/>
            </a:rPr>
            <a:t>"Složené úročení je osmý div světa. Ten, kdo mu rozumí, na něm vydělává."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60</xdr:row>
      <xdr:rowOff>30479</xdr:rowOff>
    </xdr:from>
    <xdr:to>
      <xdr:col>7</xdr:col>
      <xdr:colOff>1455420</xdr:colOff>
      <xdr:row>86</xdr:row>
      <xdr:rowOff>69584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51C381F-E81F-4300-BEA7-328D8BFBD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94694</xdr:colOff>
      <xdr:row>61</xdr:row>
      <xdr:rowOff>34575</xdr:rowOff>
    </xdr:from>
    <xdr:to>
      <xdr:col>3</xdr:col>
      <xdr:colOff>1093689</xdr:colOff>
      <xdr:row>70</xdr:row>
      <xdr:rowOff>89643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C1EE06-3B7D-4385-9956-CAE6D08B7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87961</xdr:colOff>
      <xdr:row>15</xdr:row>
      <xdr:rowOff>90611</xdr:rowOff>
    </xdr:from>
    <xdr:to>
      <xdr:col>7</xdr:col>
      <xdr:colOff>1521661</xdr:colOff>
      <xdr:row>36</xdr:row>
      <xdr:rowOff>39637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6FBF4B7-0F72-4AB4-9172-DB977D62C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31474</xdr:colOff>
      <xdr:row>15</xdr:row>
      <xdr:rowOff>107012</xdr:rowOff>
    </xdr:from>
    <xdr:to>
      <xdr:col>3</xdr:col>
      <xdr:colOff>1465174</xdr:colOff>
      <xdr:row>36</xdr:row>
      <xdr:rowOff>56038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CA24A69-00D5-4548-9DBD-FB35CBBB0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781878</xdr:colOff>
      <xdr:row>8</xdr:row>
      <xdr:rowOff>19879</xdr:rowOff>
    </xdr:from>
    <xdr:to>
      <xdr:col>0</xdr:col>
      <xdr:colOff>1482920</xdr:colOff>
      <xdr:row>12</xdr:row>
      <xdr:rowOff>11704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C1A9436-005C-4E65-A86E-CE98A08F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78" y="2016319"/>
          <a:ext cx="701042" cy="860505"/>
        </a:xfrm>
        <a:prstGeom prst="rect">
          <a:avLst/>
        </a:prstGeom>
      </xdr:spPr>
    </xdr:pic>
    <xdr:clientData/>
  </xdr:twoCellAnchor>
  <xdr:oneCellAnchor>
    <xdr:from>
      <xdr:col>6</xdr:col>
      <xdr:colOff>62752</xdr:colOff>
      <xdr:row>46</xdr:row>
      <xdr:rowOff>61619</xdr:rowOff>
    </xdr:from>
    <xdr:ext cx="3003177" cy="746871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B337BBEF-EC24-42FD-A5C2-149A1C8B1C2E}"/>
            </a:ext>
          </a:extLst>
        </xdr:cNvPr>
        <xdr:cNvSpPr txBox="1"/>
      </xdr:nvSpPr>
      <xdr:spPr>
        <a:xfrm>
          <a:off x="9435352" y="9807599"/>
          <a:ext cx="3003177" cy="74687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1050" i="1">
              <a:latin typeface="Verdana" panose="020B0604030504040204" pitchFamily="34" charset="0"/>
              <a:ea typeface="Verdana" panose="020B0604030504040204" pitchFamily="34" charset="0"/>
            </a:rPr>
            <a:t>Realistický předpoklad zhodnocení dobře poskládaného</a:t>
          </a: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 majetku je cca 8 % ročně.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Po odečtení průměrné inflace 3 % </a:t>
          </a:r>
          <a:b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cs-CZ" sz="1050" i="1" baseline="0">
              <a:latin typeface="Verdana" panose="020B0604030504040204" pitchFamily="34" charset="0"/>
              <a:ea typeface="Verdana" panose="020B0604030504040204" pitchFamily="34" charset="0"/>
            </a:rPr>
            <a:t>je předpoklad reálného zhodnocení 5 %.</a:t>
          </a:r>
          <a:endParaRPr lang="cs-CZ" sz="1050" i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twoCellAnchor>
    <xdr:from>
      <xdr:col>6</xdr:col>
      <xdr:colOff>215155</xdr:colOff>
      <xdr:row>51</xdr:row>
      <xdr:rowOff>125514</xdr:rowOff>
    </xdr:from>
    <xdr:to>
      <xdr:col>7</xdr:col>
      <xdr:colOff>1349190</xdr:colOff>
      <xdr:row>58</xdr:row>
      <xdr:rowOff>107090</xdr:rowOff>
    </xdr:to>
    <xdr:sp macro="" textlink="">
      <xdr:nvSpPr>
        <xdr:cNvPr id="8" name="Šipka: kruhová 7">
          <a:extLst>
            <a:ext uri="{FF2B5EF4-FFF2-40B4-BE49-F238E27FC236}">
              <a16:creationId xmlns:a16="http://schemas.microsoft.com/office/drawing/2014/main" id="{EB3D4042-D5D1-4DCF-9A0F-0F5C0C16EA20}"/>
            </a:ext>
          </a:extLst>
        </xdr:cNvPr>
        <xdr:cNvSpPr/>
      </xdr:nvSpPr>
      <xdr:spPr>
        <a:xfrm rot="5400000">
          <a:off x="9841255" y="11189955"/>
          <a:ext cx="2160000" cy="2693894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206187</xdr:colOff>
      <xdr:row>51</xdr:row>
      <xdr:rowOff>152408</xdr:rowOff>
    </xdr:from>
    <xdr:to>
      <xdr:col>1</xdr:col>
      <xdr:colOff>1340222</xdr:colOff>
      <xdr:row>58</xdr:row>
      <xdr:rowOff>53795</xdr:rowOff>
    </xdr:to>
    <xdr:sp macro="" textlink="">
      <xdr:nvSpPr>
        <xdr:cNvPr id="9" name="Šipka: kruhová 8">
          <a:extLst>
            <a:ext uri="{FF2B5EF4-FFF2-40B4-BE49-F238E27FC236}">
              <a16:creationId xmlns:a16="http://schemas.microsoft.com/office/drawing/2014/main" id="{2D38DA2C-EBAF-4C4C-9ABE-7C868F3DD5D7}"/>
            </a:ext>
          </a:extLst>
        </xdr:cNvPr>
        <xdr:cNvSpPr/>
      </xdr:nvSpPr>
      <xdr:spPr>
        <a:xfrm rot="16200000" flipH="1">
          <a:off x="529141" y="10992754"/>
          <a:ext cx="2050227" cy="2696135"/>
        </a:xfrm>
        <a:prstGeom prst="circularArrow">
          <a:avLst>
            <a:gd name="adj1" fmla="val 12500"/>
            <a:gd name="adj2" fmla="val 1142319"/>
            <a:gd name="adj3" fmla="val 20457681"/>
            <a:gd name="adj4" fmla="val 12264754"/>
            <a:gd name="adj5" fmla="val 1250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0</xdr:colOff>
      <xdr:row>157</xdr:row>
      <xdr:rowOff>193277</xdr:rowOff>
    </xdr:from>
    <xdr:ext cx="10038522" cy="19624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C5C50F64-69B3-464B-8068-1E6740554246}"/>
            </a:ext>
          </a:extLst>
        </xdr:cNvPr>
        <xdr:cNvSpPr txBox="1"/>
      </xdr:nvSpPr>
      <xdr:spPr>
        <a:xfrm>
          <a:off x="1559859" y="35334924"/>
          <a:ext cx="10038522" cy="1962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  <a:t>První dvě pravidla investování:</a:t>
          </a:r>
          <a:br>
            <a:rPr lang="cs-CZ" sz="2000" i="0">
              <a:latin typeface="Verdana" panose="020B0604030504040204" pitchFamily="34" charset="0"/>
              <a:ea typeface="Verdana" panose="020B0604030504040204" pitchFamily="34" charset="0"/>
            </a:rPr>
          </a:br>
          <a:endParaRPr lang="cs-CZ" sz="2000" i="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1) Začít.</a:t>
          </a:r>
        </a:p>
        <a:p>
          <a:pPr algn="ctr"/>
          <a:r>
            <a:rPr lang="cs-CZ" sz="2000" b="1" i="0">
              <a:latin typeface="Verdana" panose="020B0604030504040204" pitchFamily="34" charset="0"/>
              <a:ea typeface="Verdana" panose="020B0604030504040204" pitchFamily="34" charset="0"/>
            </a:rPr>
            <a:t>2) Nepřestávat.</a:t>
          </a:r>
        </a:p>
        <a:p>
          <a:pPr algn="ctr"/>
          <a:endParaRPr lang="cs-CZ" sz="2000" i="1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cs-CZ" sz="2000" i="1">
              <a:latin typeface="Verdana" panose="020B0604030504040204" pitchFamily="34" charset="0"/>
              <a:ea typeface="Verdana" panose="020B0604030504040204" pitchFamily="34" charset="0"/>
            </a:rPr>
            <a:t>"Složené úročení je osmý div světa. Ten, kdo mu rozumí, na něm vydělává."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Berlín">
  <a:themeElements>
    <a:clrScheme name="Berlí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í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í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theme/themeOverride1.xml><?xml version="1.0" encoding="utf-8"?>
<a:themeOverride xmlns:a="http://schemas.openxmlformats.org/drawingml/2006/main">
  <a:clrScheme name="Berlín">
    <a:dk1>
      <a:sysClr val="windowText" lastClr="000000"/>
    </a:dk1>
    <a:lt1>
      <a:sysClr val="window" lastClr="FFFFFF"/>
    </a:lt1>
    <a:dk2>
      <a:srgbClr val="9D360E"/>
    </a:dk2>
    <a:lt2>
      <a:srgbClr val="E7E6E6"/>
    </a:lt2>
    <a:accent1>
      <a:srgbClr val="F09415"/>
    </a:accent1>
    <a:accent2>
      <a:srgbClr val="C1B56B"/>
    </a:accent2>
    <a:accent3>
      <a:srgbClr val="4BAF73"/>
    </a:accent3>
    <a:accent4>
      <a:srgbClr val="5AA6C0"/>
    </a:accent4>
    <a:accent5>
      <a:srgbClr val="D17DF9"/>
    </a:accent5>
    <a:accent6>
      <a:srgbClr val="FA7E5C"/>
    </a:accent6>
    <a:hlink>
      <a:srgbClr val="FFAE3E"/>
    </a:hlink>
    <a:folHlink>
      <a:srgbClr val="FCC77E"/>
    </a:folHlink>
  </a:clrScheme>
  <a:fontScheme name="Berlín">
    <a:maj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erlín">
    <a:fillStyleLst>
      <a:solidFill>
        <a:schemeClr val="phClr"/>
      </a:solidFill>
      <a:gradFill rotWithShape="1">
        <a:gsLst>
          <a:gs pos="0">
            <a:schemeClr val="phClr">
              <a:tint val="60000"/>
              <a:satMod val="100000"/>
              <a:lumMod val="110000"/>
            </a:schemeClr>
          </a:gs>
          <a:gs pos="100000">
            <a:schemeClr val="phClr">
              <a:tint val="70000"/>
              <a:satMod val="100000"/>
              <a:lumMod val="100000"/>
            </a:schemeClr>
          </a:gs>
        </a:gsLst>
        <a:lin ang="5400000" scaled="0"/>
      </a:gradFill>
      <a:gradFill rotWithShape="1">
        <a:gsLst>
          <a:gs pos="0">
            <a:schemeClr val="phClr">
              <a:tint val="94000"/>
              <a:satMod val="103000"/>
              <a:lumMod val="102000"/>
            </a:schemeClr>
          </a:gs>
          <a:gs pos="50000">
            <a:schemeClr val="phClr">
              <a:shade val="100000"/>
              <a:satMod val="110000"/>
              <a:lumMod val="100000"/>
            </a:schemeClr>
          </a:gs>
          <a:gs pos="100000">
            <a:schemeClr val="phClr">
              <a:shade val="78000"/>
              <a:satMod val="120000"/>
              <a:lumMod val="99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/>
        </a:solidFill>
        <a:prstDash val="solid"/>
      </a:ln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6000"/>
              <a:shade val="100000"/>
              <a:hueMod val="270000"/>
              <a:satMod val="200000"/>
              <a:lumMod val="128000"/>
            </a:schemeClr>
          </a:gs>
          <a:gs pos="50000">
            <a:schemeClr val="phClr">
              <a:shade val="100000"/>
              <a:hueMod val="100000"/>
              <a:satMod val="110000"/>
              <a:lumMod val="130000"/>
            </a:schemeClr>
          </a:gs>
          <a:gs pos="100000">
            <a:schemeClr val="phClr">
              <a:shade val="78000"/>
              <a:hueMod val="44000"/>
              <a:satMod val="200000"/>
              <a:lumMod val="69000"/>
            </a:schemeClr>
          </a:gs>
        </a:gsLst>
        <a:lin ang="252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erlín">
    <a:dk1>
      <a:sysClr val="windowText" lastClr="000000"/>
    </a:dk1>
    <a:lt1>
      <a:sysClr val="window" lastClr="FFFFFF"/>
    </a:lt1>
    <a:dk2>
      <a:srgbClr val="9D360E"/>
    </a:dk2>
    <a:lt2>
      <a:srgbClr val="E7E6E6"/>
    </a:lt2>
    <a:accent1>
      <a:srgbClr val="F09415"/>
    </a:accent1>
    <a:accent2>
      <a:srgbClr val="C1B56B"/>
    </a:accent2>
    <a:accent3>
      <a:srgbClr val="4BAF73"/>
    </a:accent3>
    <a:accent4>
      <a:srgbClr val="5AA6C0"/>
    </a:accent4>
    <a:accent5>
      <a:srgbClr val="D17DF9"/>
    </a:accent5>
    <a:accent6>
      <a:srgbClr val="FA7E5C"/>
    </a:accent6>
    <a:hlink>
      <a:srgbClr val="FFAE3E"/>
    </a:hlink>
    <a:folHlink>
      <a:srgbClr val="FCC77E"/>
    </a:folHlink>
  </a:clrScheme>
  <a:fontScheme name="Berlín">
    <a:maj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Trebuchet MS" panose="020B060302020202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erlín">
    <a:fillStyleLst>
      <a:solidFill>
        <a:schemeClr val="phClr"/>
      </a:solidFill>
      <a:gradFill rotWithShape="1">
        <a:gsLst>
          <a:gs pos="0">
            <a:schemeClr val="phClr">
              <a:tint val="60000"/>
              <a:satMod val="100000"/>
              <a:lumMod val="110000"/>
            </a:schemeClr>
          </a:gs>
          <a:gs pos="100000">
            <a:schemeClr val="phClr">
              <a:tint val="70000"/>
              <a:satMod val="100000"/>
              <a:lumMod val="100000"/>
            </a:schemeClr>
          </a:gs>
        </a:gsLst>
        <a:lin ang="5400000" scaled="0"/>
      </a:gradFill>
      <a:gradFill rotWithShape="1">
        <a:gsLst>
          <a:gs pos="0">
            <a:schemeClr val="phClr">
              <a:tint val="94000"/>
              <a:satMod val="103000"/>
              <a:lumMod val="102000"/>
            </a:schemeClr>
          </a:gs>
          <a:gs pos="50000">
            <a:schemeClr val="phClr">
              <a:shade val="100000"/>
              <a:satMod val="110000"/>
              <a:lumMod val="100000"/>
            </a:schemeClr>
          </a:gs>
          <a:gs pos="100000">
            <a:schemeClr val="phClr">
              <a:shade val="78000"/>
              <a:satMod val="120000"/>
              <a:lumMod val="99000"/>
            </a:schemeClr>
          </a:gs>
        </a:gsLst>
        <a:lin ang="5400000" scaled="0"/>
      </a:gradFill>
    </a:fillStyleLst>
    <a:lnStyleLst>
      <a:ln w="9525" cap="flat" cmpd="sng" algn="ctr">
        <a:solidFill>
          <a:schemeClr val="phClr"/>
        </a:solidFill>
        <a:prstDash val="solid"/>
      </a:ln>
      <a:ln w="12700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6000"/>
              <a:shade val="100000"/>
              <a:hueMod val="270000"/>
              <a:satMod val="200000"/>
              <a:lumMod val="128000"/>
            </a:schemeClr>
          </a:gs>
          <a:gs pos="50000">
            <a:schemeClr val="phClr">
              <a:shade val="100000"/>
              <a:hueMod val="100000"/>
              <a:satMod val="110000"/>
              <a:lumMod val="130000"/>
            </a:schemeClr>
          </a:gs>
          <a:gs pos="100000">
            <a:schemeClr val="phClr">
              <a:shade val="78000"/>
              <a:hueMod val="44000"/>
              <a:satMod val="200000"/>
              <a:lumMod val="69000"/>
            </a:schemeClr>
          </a:gs>
        </a:gsLst>
        <a:lin ang="252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trkolecko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B92A-5493-446E-B88F-D9419C4F3606}">
  <sheetPr>
    <pageSetUpPr fitToPage="1"/>
  </sheetPr>
  <dimension ref="A2:I176"/>
  <sheetViews>
    <sheetView showGridLines="0" tabSelected="1" zoomScale="85" zoomScaleNormal="85" zoomScaleSheetLayoutView="85" zoomScalePageLayoutView="70" workbookViewId="0"/>
  </sheetViews>
  <sheetFormatPr defaultRowHeight="13.8" x14ac:dyDescent="0.25"/>
  <cols>
    <col min="1" max="8" width="22.77734375" style="1" customWidth="1"/>
    <col min="9" max="9" width="2.77734375" style="1" customWidth="1"/>
    <col min="10" max="16384" width="8.88671875" style="1"/>
  </cols>
  <sheetData>
    <row r="2" spans="1:9" s="4" customFormat="1" ht="35.4" x14ac:dyDescent="0.3">
      <c r="A2" s="83" t="s">
        <v>39</v>
      </c>
      <c r="B2" s="83"/>
      <c r="C2" s="83"/>
      <c r="D2" s="83"/>
      <c r="E2" s="83"/>
      <c r="F2" s="83"/>
      <c r="G2" s="83"/>
      <c r="H2" s="83"/>
    </row>
    <row r="3" spans="1:9" s="4" customFormat="1" ht="30" customHeight="1" x14ac:dyDescent="0.3">
      <c r="A3" s="30"/>
      <c r="B3" s="30"/>
      <c r="C3" s="88" t="s">
        <v>36</v>
      </c>
      <c r="D3" s="88"/>
      <c r="E3" s="88"/>
      <c r="F3" s="88"/>
      <c r="G3" s="30"/>
      <c r="H3" s="30"/>
    </row>
    <row r="4" spans="1:9" s="4" customFormat="1" ht="16.95" customHeight="1" x14ac:dyDescent="0.3">
      <c r="A4" s="30"/>
      <c r="B4" s="48" t="s">
        <v>0</v>
      </c>
      <c r="C4" s="26">
        <v>2026</v>
      </c>
      <c r="D4" s="30"/>
      <c r="E4" s="30"/>
      <c r="F4" s="84" t="s">
        <v>20</v>
      </c>
      <c r="G4" s="87" t="s">
        <v>37</v>
      </c>
      <c r="H4" s="87"/>
    </row>
    <row r="5" spans="1:9" s="4" customFormat="1" ht="16.95" customHeight="1" x14ac:dyDescent="0.3">
      <c r="A5" s="30"/>
      <c r="B5" s="48" t="s">
        <v>10</v>
      </c>
      <c r="C5" s="26" t="s">
        <v>45</v>
      </c>
      <c r="D5" s="30"/>
      <c r="E5" s="30"/>
      <c r="F5" s="85"/>
      <c r="G5" s="56" t="s">
        <v>15</v>
      </c>
      <c r="H5" s="56" t="s">
        <v>30</v>
      </c>
    </row>
    <row r="6" spans="1:9" s="4" customFormat="1" ht="10.050000000000001" customHeight="1" x14ac:dyDescent="0.3">
      <c r="A6" s="30"/>
      <c r="B6" s="30"/>
      <c r="C6" s="30"/>
      <c r="D6" s="30"/>
      <c r="E6" s="30"/>
      <c r="F6" s="30"/>
      <c r="G6" s="30"/>
      <c r="H6" s="59"/>
    </row>
    <row r="7" spans="1:9" s="4" customFormat="1" ht="17.399999999999999" x14ac:dyDescent="0.3">
      <c r="A7" s="34"/>
      <c r="B7" s="48"/>
      <c r="C7" s="27"/>
      <c r="D7" s="18"/>
      <c r="E7" s="34" t="s">
        <v>7</v>
      </c>
      <c r="F7" s="35">
        <v>200000</v>
      </c>
      <c r="G7" s="79"/>
      <c r="H7" s="63" t="str">
        <f>IF(G7="","",G7/(F7-G7))</f>
        <v/>
      </c>
      <c r="I7" s="45">
        <v>0.28000000000000003</v>
      </c>
    </row>
    <row r="8" spans="1:9" s="4" customFormat="1" ht="17.399999999999999" x14ac:dyDescent="0.3">
      <c r="A8" s="34"/>
      <c r="B8" s="48" t="s">
        <v>23</v>
      </c>
      <c r="D8" s="18"/>
      <c r="E8" s="34" t="s">
        <v>9</v>
      </c>
      <c r="F8" s="35">
        <v>200000</v>
      </c>
      <c r="G8" s="79">
        <v>72000</v>
      </c>
      <c r="H8" s="63">
        <f>IF(G8="","",G8/(F8-G8))</f>
        <v>0.5625</v>
      </c>
      <c r="I8" s="46">
        <v>0.28000000000000003</v>
      </c>
    </row>
    <row r="9" spans="1:9" s="4" customFormat="1" ht="17.399999999999999" x14ac:dyDescent="0.3">
      <c r="A9" s="17"/>
      <c r="B9" s="82" t="s">
        <v>24</v>
      </c>
      <c r="C9" s="82"/>
      <c r="D9" s="18"/>
      <c r="E9" s="34" t="s">
        <v>33</v>
      </c>
      <c r="F9" s="35">
        <v>50000</v>
      </c>
      <c r="G9" s="79">
        <v>14000</v>
      </c>
      <c r="H9" s="63">
        <f>IF(G9="","",G9/(F9-G9))</f>
        <v>0.3888888888888889</v>
      </c>
      <c r="I9" s="45">
        <v>7.4999999999999997E-2</v>
      </c>
    </row>
    <row r="10" spans="1:9" s="4" customFormat="1" ht="17.399999999999999" customHeight="1" x14ac:dyDescent="0.3">
      <c r="A10" s="47"/>
      <c r="B10" s="86" t="s">
        <v>21</v>
      </c>
      <c r="C10" s="86"/>
      <c r="D10" s="18"/>
      <c r="E10" s="34" t="s">
        <v>19</v>
      </c>
      <c r="F10" s="35">
        <v>50000</v>
      </c>
      <c r="G10" s="79">
        <v>28000</v>
      </c>
      <c r="H10" s="63">
        <f>IF(G10="","",G10/(F10-G10))</f>
        <v>1.2727272727272727</v>
      </c>
      <c r="I10" s="45">
        <v>7.4999999999999997E-2</v>
      </c>
    </row>
    <row r="11" spans="1:9" s="4" customFormat="1" ht="17.399999999999999" x14ac:dyDescent="0.3">
      <c r="A11" s="34"/>
      <c r="B11" s="82" t="s">
        <v>43</v>
      </c>
      <c r="C11" s="82"/>
      <c r="D11" s="36"/>
      <c r="E11" s="38" t="s">
        <v>38</v>
      </c>
      <c r="F11" s="39">
        <v>200000</v>
      </c>
      <c r="G11" s="80">
        <v>30000</v>
      </c>
      <c r="H11" s="67">
        <f>IF(G11="","",G11/(F11-G11))</f>
        <v>0.17647058823529413</v>
      </c>
      <c r="I11" s="45">
        <v>0.28000000000000003</v>
      </c>
    </row>
    <row r="12" spans="1:9" s="4" customFormat="1" ht="16.2" x14ac:dyDescent="0.3">
      <c r="A12" s="34"/>
      <c r="B12" s="89" t="s">
        <v>22</v>
      </c>
      <c r="C12" s="89"/>
      <c r="D12" s="37"/>
      <c r="G12" s="40"/>
    </row>
    <row r="13" spans="1:9" s="4" customFormat="1" ht="17.399999999999999" x14ac:dyDescent="0.3">
      <c r="A13" s="34"/>
      <c r="C13" s="90" t="s">
        <v>11</v>
      </c>
      <c r="D13" s="90"/>
      <c r="E13" s="90"/>
      <c r="F13" s="44">
        <f>SUM(F7:F11)</f>
        <v>700000</v>
      </c>
      <c r="G13" s="65">
        <f>IF(AND(G7="",G8="",G9="",G10="",G11=""),"",SUM(G7:G11))</f>
        <v>144000</v>
      </c>
      <c r="H13" s="63">
        <f>IF(G13="","",G13/(F13-G13))</f>
        <v>0.25899280575539568</v>
      </c>
    </row>
    <row r="14" spans="1:9" s="4" customFormat="1" x14ac:dyDescent="0.3">
      <c r="A14" s="40"/>
    </row>
    <row r="15" spans="1:9" s="4" customFormat="1" x14ac:dyDescent="0.3">
      <c r="A15" s="40"/>
      <c r="B15" s="41"/>
      <c r="C15" s="42"/>
      <c r="D15" s="43"/>
      <c r="E15" s="43"/>
    </row>
    <row r="16" spans="1:9" x14ac:dyDescent="0.25">
      <c r="A16" s="8"/>
      <c r="B16" s="5"/>
      <c r="C16" s="10"/>
      <c r="D16" s="3"/>
      <c r="E16" s="3"/>
    </row>
    <row r="17" spans="1:3" x14ac:dyDescent="0.25">
      <c r="B17" s="11"/>
      <c r="C17" s="9"/>
    </row>
    <row r="18" spans="1:3" ht="16.2" x14ac:dyDescent="0.3">
      <c r="A18" s="6"/>
      <c r="B18" s="12"/>
      <c r="C18" s="9"/>
    </row>
    <row r="19" spans="1:3" x14ac:dyDescent="0.25">
      <c r="A19" s="2"/>
      <c r="B19" s="5"/>
      <c r="C19" s="3"/>
    </row>
    <row r="20" spans="1:3" x14ac:dyDescent="0.25">
      <c r="A20" s="2"/>
      <c r="B20" s="2"/>
      <c r="C20" s="3"/>
    </row>
    <row r="21" spans="1:3" x14ac:dyDescent="0.25">
      <c r="A21" s="2"/>
      <c r="B21" s="2"/>
      <c r="C21" s="3"/>
    </row>
    <row r="22" spans="1:3" x14ac:dyDescent="0.25">
      <c r="A22" s="2"/>
      <c r="B22" s="2"/>
      <c r="C22" s="3"/>
    </row>
    <row r="23" spans="1:3" x14ac:dyDescent="0.25">
      <c r="A23" s="2"/>
      <c r="B23" s="2"/>
      <c r="C23" s="3"/>
    </row>
    <row r="24" spans="1:3" x14ac:dyDescent="0.25">
      <c r="A24" s="2"/>
      <c r="B24" s="2"/>
      <c r="C24" s="3"/>
    </row>
    <row r="25" spans="1:3" x14ac:dyDescent="0.25">
      <c r="A25" s="2"/>
      <c r="B25" s="2"/>
      <c r="C25" s="3"/>
    </row>
    <row r="26" spans="1:3" x14ac:dyDescent="0.25">
      <c r="A26" s="2"/>
      <c r="B26" s="2"/>
      <c r="C26" s="3"/>
    </row>
    <row r="27" spans="1:3" x14ac:dyDescent="0.25">
      <c r="A27" s="2"/>
      <c r="B27" s="2"/>
      <c r="C27" s="3"/>
    </row>
    <row r="28" spans="1:3" x14ac:dyDescent="0.25">
      <c r="A28" s="2"/>
      <c r="B28" s="2"/>
      <c r="C28" s="3"/>
    </row>
    <row r="29" spans="1:3" x14ac:dyDescent="0.25">
      <c r="A29" s="2"/>
      <c r="B29" s="2"/>
      <c r="C29" s="3"/>
    </row>
    <row r="30" spans="1:3" x14ac:dyDescent="0.25">
      <c r="A30" s="2"/>
      <c r="B30" s="2"/>
      <c r="C30" s="3"/>
    </row>
    <row r="31" spans="1:3" x14ac:dyDescent="0.25">
      <c r="A31" s="2"/>
      <c r="B31" s="2"/>
      <c r="C31" s="3"/>
    </row>
    <row r="32" spans="1:3" x14ac:dyDescent="0.25">
      <c r="A32" s="2"/>
      <c r="B32" s="2"/>
      <c r="C32" s="3"/>
    </row>
    <row r="33" spans="1:8" x14ac:dyDescent="0.25">
      <c r="A33" s="2"/>
      <c r="B33" s="2"/>
      <c r="C33" s="3"/>
    </row>
    <row r="34" spans="1:8" x14ac:dyDescent="0.25">
      <c r="A34" s="2"/>
      <c r="B34" s="2"/>
      <c r="C34" s="3"/>
    </row>
    <row r="35" spans="1:8" x14ac:dyDescent="0.25">
      <c r="A35" s="2"/>
      <c r="B35" s="2"/>
      <c r="C35" s="3"/>
    </row>
    <row r="36" spans="1:8" x14ac:dyDescent="0.25">
      <c r="A36" s="2"/>
      <c r="B36" s="2"/>
      <c r="C36" s="3"/>
    </row>
    <row r="37" spans="1:8" x14ac:dyDescent="0.25">
      <c r="A37" s="2"/>
      <c r="B37" s="2"/>
      <c r="C37" s="3"/>
    </row>
    <row r="38" spans="1:8" x14ac:dyDescent="0.25">
      <c r="A38" s="2"/>
      <c r="B38" s="2"/>
      <c r="C38" s="3"/>
    </row>
    <row r="39" spans="1:8" x14ac:dyDescent="0.25">
      <c r="A39" s="2"/>
      <c r="B39" s="2"/>
      <c r="C39" s="3"/>
    </row>
    <row r="40" spans="1:8" s="4" customFormat="1" ht="35.4" x14ac:dyDescent="0.3">
      <c r="A40" s="83" t="s">
        <v>42</v>
      </c>
      <c r="B40" s="83"/>
      <c r="C40" s="83"/>
      <c r="D40" s="83"/>
      <c r="E40" s="83"/>
      <c r="F40" s="83"/>
      <c r="G40" s="83"/>
      <c r="H40" s="83"/>
    </row>
    <row r="41" spans="1:8" s="4" customFormat="1" ht="30" customHeight="1" x14ac:dyDescent="0.3"/>
    <row r="42" spans="1:8" s="4" customFormat="1" ht="22.2" x14ac:dyDescent="0.3">
      <c r="A42" s="91" t="s">
        <v>26</v>
      </c>
      <c r="B42" s="91"/>
      <c r="C42" s="91"/>
      <c r="D42" s="91"/>
      <c r="E42" s="91"/>
      <c r="F42" s="91"/>
      <c r="G42" s="91"/>
      <c r="H42" s="91"/>
    </row>
    <row r="43" spans="1:8" s="4" customFormat="1" ht="16.2" x14ac:dyDescent="0.3">
      <c r="A43" s="18"/>
      <c r="B43" s="18"/>
      <c r="C43" s="18"/>
      <c r="D43" s="18"/>
      <c r="E43" s="18"/>
      <c r="F43" s="18"/>
      <c r="G43" s="18"/>
      <c r="H43" s="18"/>
    </row>
    <row r="44" spans="1:8" s="21" customFormat="1" ht="32.4" x14ac:dyDescent="0.3">
      <c r="A44" s="19" t="s">
        <v>2</v>
      </c>
      <c r="B44" s="19" t="s">
        <v>5</v>
      </c>
      <c r="C44" s="19" t="s">
        <v>25</v>
      </c>
      <c r="D44" s="19"/>
      <c r="E44" s="20" t="s">
        <v>34</v>
      </c>
      <c r="F44" s="19" t="s">
        <v>14</v>
      </c>
      <c r="G44" s="20" t="s">
        <v>18</v>
      </c>
      <c r="H44" s="20" t="s">
        <v>17</v>
      </c>
    </row>
    <row r="45" spans="1:8" s="21" customFormat="1" ht="10.050000000000001" customHeight="1" x14ac:dyDescent="0.3">
      <c r="A45" s="19"/>
      <c r="B45" s="19"/>
      <c r="C45" s="19"/>
      <c r="D45" s="19"/>
      <c r="E45" s="20"/>
      <c r="F45" s="19"/>
      <c r="G45" s="20"/>
      <c r="H45" s="20"/>
    </row>
    <row r="46" spans="1:8" s="21" customFormat="1" ht="17.399999999999999" x14ac:dyDescent="0.3">
      <c r="A46" s="26">
        <v>35</v>
      </c>
      <c r="B46" s="27">
        <f>C46-A46</f>
        <v>30</v>
      </c>
      <c r="C46" s="26">
        <v>65</v>
      </c>
      <c r="D46" s="93">
        <f>F13</f>
        <v>700000</v>
      </c>
      <c r="E46" s="93"/>
      <c r="F46" s="28">
        <v>5000</v>
      </c>
      <c r="G46" s="29">
        <v>0.08</v>
      </c>
      <c r="H46" s="29">
        <v>0.03</v>
      </c>
    </row>
    <row r="47" spans="1:8" s="21" customFormat="1" ht="49.95" customHeight="1" x14ac:dyDescent="0.3">
      <c r="A47" s="30"/>
      <c r="B47" s="30"/>
      <c r="C47" s="30"/>
      <c r="D47" s="30"/>
      <c r="E47" s="31"/>
      <c r="F47" s="31"/>
      <c r="G47" s="32"/>
      <c r="H47" s="32"/>
    </row>
    <row r="48" spans="1:8" s="4" customFormat="1" ht="22.2" x14ac:dyDescent="0.3">
      <c r="A48" s="91" t="s">
        <v>27</v>
      </c>
      <c r="B48" s="91"/>
      <c r="C48" s="91"/>
      <c r="D48" s="91"/>
      <c r="E48" s="91"/>
      <c r="F48" s="91"/>
      <c r="G48" s="91"/>
      <c r="H48" s="92"/>
    </row>
    <row r="49" spans="1:8" s="4" customFormat="1" x14ac:dyDescent="0.3">
      <c r="A49" s="33"/>
      <c r="B49" s="21"/>
      <c r="C49" s="21"/>
      <c r="D49" s="21"/>
      <c r="E49" s="21"/>
      <c r="F49" s="21"/>
      <c r="G49" s="21"/>
      <c r="H49" s="21"/>
    </row>
    <row r="50" spans="1:8" s="4" customFormat="1" ht="17.399999999999999" x14ac:dyDescent="0.3">
      <c r="B50" s="96" t="s">
        <v>31</v>
      </c>
      <c r="C50" s="96"/>
      <c r="D50" s="69" t="s">
        <v>32</v>
      </c>
      <c r="E50" s="70" t="s">
        <v>6</v>
      </c>
      <c r="F50" s="103" t="s">
        <v>28</v>
      </c>
      <c r="G50" s="103"/>
      <c r="H50" s="103"/>
    </row>
    <row r="51" spans="1:8" s="4" customFormat="1" ht="10.050000000000001" customHeight="1" thickBot="1" x14ac:dyDescent="0.35">
      <c r="B51" s="19"/>
      <c r="D51" s="19"/>
      <c r="E51" s="19"/>
      <c r="F51" s="19"/>
      <c r="G51" s="19"/>
    </row>
    <row r="52" spans="1:8" s="4" customFormat="1" ht="30.6" thickTop="1" thickBot="1" x14ac:dyDescent="0.35">
      <c r="B52" s="97">
        <f>FV(G46/12,B46*12,-F46,-D46,0)</f>
        <v>15106808.003745649</v>
      </c>
      <c r="C52" s="98"/>
      <c r="D52" s="52">
        <f>D46+F46*12*B46</f>
        <v>2500000</v>
      </c>
      <c r="E52" s="57">
        <f>B52-D52</f>
        <v>12606808.003745649</v>
      </c>
      <c r="F52" s="99">
        <f>FV((G46-H46)/12,B46*12,-F46,-D46,0)</f>
        <v>7288714.1966116969</v>
      </c>
      <c r="G52" s="100"/>
    </row>
    <row r="53" spans="1:8" s="4" customFormat="1" ht="30" customHeight="1" thickTop="1" x14ac:dyDescent="0.3">
      <c r="A53" s="21"/>
      <c r="B53" s="21"/>
      <c r="C53" s="15"/>
      <c r="D53" s="49"/>
      <c r="E53" s="21"/>
      <c r="F53" s="21"/>
      <c r="G53" s="21"/>
      <c r="H53" s="49"/>
    </row>
    <row r="54" spans="1:8" s="4" customFormat="1" ht="40.049999999999997" customHeight="1" x14ac:dyDescent="0.3">
      <c r="A54" s="102" t="s">
        <v>40</v>
      </c>
      <c r="B54" s="102"/>
      <c r="C54" s="102"/>
      <c r="D54" s="102"/>
      <c r="E54" s="102"/>
      <c r="F54" s="102"/>
      <c r="G54" s="102"/>
      <c r="H54" s="102"/>
    </row>
    <row r="55" spans="1:8" s="4" customFormat="1" ht="13.8" customHeight="1" x14ac:dyDescent="0.3">
      <c r="A55" s="27"/>
      <c r="B55" s="27"/>
      <c r="C55" s="27"/>
      <c r="D55" s="27"/>
      <c r="E55" s="27"/>
      <c r="F55" s="27"/>
      <c r="G55" s="27"/>
      <c r="H55" s="27"/>
    </row>
    <row r="56" spans="1:8" s="4" customFormat="1" ht="17.399999999999999" x14ac:dyDescent="0.3">
      <c r="A56" s="18"/>
      <c r="B56" s="101" t="s">
        <v>29</v>
      </c>
      <c r="C56" s="101"/>
      <c r="D56" s="101"/>
      <c r="E56" s="90" t="s">
        <v>28</v>
      </c>
      <c r="F56" s="90"/>
      <c r="G56" s="90"/>
      <c r="H56" s="18"/>
    </row>
    <row r="57" spans="1:8" s="4" customFormat="1" ht="10.050000000000001" customHeight="1" x14ac:dyDescent="0.3">
      <c r="A57" s="19"/>
      <c r="B57" s="19"/>
      <c r="C57" s="19"/>
      <c r="D57" s="19"/>
      <c r="E57" s="19"/>
      <c r="F57" s="19"/>
      <c r="G57" s="19"/>
      <c r="H57" s="19"/>
    </row>
    <row r="58" spans="1:8" ht="29.4" x14ac:dyDescent="0.45">
      <c r="B58" s="95">
        <f>B52*0.06/12</f>
        <v>75534.04001872825</v>
      </c>
      <c r="C58" s="95"/>
      <c r="D58" s="50" t="s">
        <v>16</v>
      </c>
      <c r="E58" s="95">
        <f>F52*0.06/12</f>
        <v>36443.570983058482</v>
      </c>
      <c r="F58" s="95"/>
      <c r="G58" s="50" t="s">
        <v>16</v>
      </c>
      <c r="H58" s="51"/>
    </row>
    <row r="59" spans="1:8" s="4" customFormat="1" ht="16.2" x14ac:dyDescent="0.3">
      <c r="A59" s="18"/>
      <c r="B59" s="18"/>
      <c r="C59" s="18"/>
      <c r="D59" s="18"/>
      <c r="E59" s="18"/>
      <c r="F59" s="18"/>
      <c r="G59" s="18"/>
      <c r="H59" s="18"/>
    </row>
    <row r="60" spans="1:8" ht="16.2" x14ac:dyDescent="0.3">
      <c r="A60" s="16"/>
      <c r="B60" s="16"/>
      <c r="C60" s="16"/>
      <c r="D60" s="16"/>
      <c r="E60" s="16"/>
      <c r="F60" s="16"/>
      <c r="G60" s="16"/>
      <c r="H60" s="16"/>
    </row>
    <row r="61" spans="1:8" ht="16.2" x14ac:dyDescent="0.3">
      <c r="A61" s="16"/>
      <c r="B61" s="16"/>
      <c r="C61" s="16"/>
      <c r="D61" s="16"/>
      <c r="E61" s="16"/>
      <c r="F61" s="16"/>
      <c r="G61" s="16"/>
      <c r="H61" s="16"/>
    </row>
    <row r="62" spans="1:8" ht="16.2" x14ac:dyDescent="0.3">
      <c r="A62" s="16"/>
      <c r="B62" s="16"/>
      <c r="C62" s="16"/>
      <c r="D62" s="16"/>
      <c r="E62" s="16"/>
      <c r="F62" s="16"/>
      <c r="G62" s="16"/>
      <c r="H62" s="16"/>
    </row>
    <row r="63" spans="1:8" ht="16.2" x14ac:dyDescent="0.3">
      <c r="A63" s="16"/>
      <c r="B63" s="16"/>
      <c r="C63" s="16"/>
      <c r="D63" s="16"/>
      <c r="E63" s="16"/>
      <c r="F63" s="16"/>
      <c r="G63" s="16"/>
      <c r="H63" s="16"/>
    </row>
    <row r="64" spans="1:8" ht="16.2" x14ac:dyDescent="0.3">
      <c r="A64" s="16"/>
      <c r="B64" s="16"/>
      <c r="C64" s="16"/>
      <c r="D64" s="16"/>
      <c r="E64" s="16"/>
      <c r="F64" s="16"/>
      <c r="G64" s="16"/>
      <c r="H64" s="16"/>
    </row>
    <row r="65" spans="1:8" ht="16.2" x14ac:dyDescent="0.3">
      <c r="A65" s="16"/>
      <c r="B65" s="16"/>
      <c r="C65" s="16"/>
      <c r="D65" s="16"/>
      <c r="E65" s="16"/>
      <c r="F65" s="16"/>
      <c r="G65" s="16"/>
      <c r="H65" s="16"/>
    </row>
    <row r="66" spans="1:8" ht="16.2" x14ac:dyDescent="0.3">
      <c r="A66" s="16"/>
      <c r="B66" s="16"/>
      <c r="C66" s="16"/>
      <c r="D66" s="16"/>
      <c r="E66" s="16"/>
      <c r="F66" s="16"/>
      <c r="G66" s="16"/>
      <c r="H66" s="16"/>
    </row>
    <row r="67" spans="1:8" ht="16.2" x14ac:dyDescent="0.3">
      <c r="A67" s="16"/>
      <c r="B67" s="16"/>
      <c r="C67" s="16"/>
      <c r="D67" s="16"/>
      <c r="E67" s="16"/>
      <c r="F67" s="16"/>
      <c r="G67" s="16"/>
      <c r="H67" s="16"/>
    </row>
    <row r="68" spans="1:8" ht="16.2" x14ac:dyDescent="0.3">
      <c r="A68" s="16"/>
      <c r="B68" s="16"/>
      <c r="C68" s="16"/>
      <c r="D68" s="16"/>
      <c r="E68" s="16"/>
      <c r="F68" s="16"/>
      <c r="G68" s="16"/>
      <c r="H68" s="16"/>
    </row>
    <row r="69" spans="1:8" ht="16.2" x14ac:dyDescent="0.3">
      <c r="A69" s="16"/>
      <c r="B69" s="16"/>
      <c r="C69" s="16"/>
      <c r="D69" s="16"/>
      <c r="E69" s="16"/>
      <c r="F69" s="16"/>
      <c r="G69" s="16"/>
      <c r="H69" s="16"/>
    </row>
    <row r="70" spans="1:8" ht="16.2" x14ac:dyDescent="0.3">
      <c r="A70" s="16"/>
      <c r="B70" s="16"/>
      <c r="C70" s="16"/>
      <c r="D70" s="16"/>
      <c r="E70" s="16"/>
      <c r="F70" s="16"/>
      <c r="G70" s="16"/>
      <c r="H70" s="16"/>
    </row>
    <row r="71" spans="1:8" ht="16.2" x14ac:dyDescent="0.3">
      <c r="A71" s="16"/>
      <c r="B71" s="16"/>
      <c r="C71" s="16"/>
      <c r="D71" s="16"/>
      <c r="E71" s="16"/>
      <c r="F71" s="16"/>
      <c r="G71" s="16"/>
      <c r="H71" s="16"/>
    </row>
    <row r="72" spans="1:8" ht="16.2" x14ac:dyDescent="0.3">
      <c r="A72" s="16"/>
      <c r="B72" s="16"/>
      <c r="C72" s="16"/>
      <c r="D72" s="16"/>
      <c r="E72" s="16"/>
      <c r="F72" s="16"/>
      <c r="G72" s="16"/>
      <c r="H72" s="16"/>
    </row>
    <row r="73" spans="1:8" ht="16.2" x14ac:dyDescent="0.3">
      <c r="A73" s="16"/>
      <c r="B73" s="16"/>
      <c r="C73" s="16"/>
      <c r="D73" s="16"/>
      <c r="E73" s="16"/>
      <c r="F73" s="16"/>
      <c r="G73" s="16"/>
      <c r="H73" s="16"/>
    </row>
    <row r="74" spans="1:8" ht="16.2" x14ac:dyDescent="0.3">
      <c r="A74" s="16"/>
      <c r="B74" s="16"/>
      <c r="C74" s="16"/>
      <c r="D74" s="16"/>
      <c r="E74" s="16"/>
      <c r="F74" s="16"/>
      <c r="G74" s="16"/>
      <c r="H74" s="16"/>
    </row>
    <row r="75" spans="1:8" ht="16.2" x14ac:dyDescent="0.3">
      <c r="A75" s="16"/>
      <c r="B75" s="16"/>
      <c r="C75" s="16"/>
      <c r="D75" s="16"/>
      <c r="E75" s="16"/>
      <c r="F75" s="16"/>
      <c r="G75" s="16"/>
      <c r="H75" s="16"/>
    </row>
    <row r="76" spans="1:8" ht="16.2" x14ac:dyDescent="0.3">
      <c r="A76" s="16"/>
      <c r="B76" s="16"/>
      <c r="C76" s="16"/>
      <c r="D76" s="16"/>
      <c r="E76" s="16"/>
      <c r="F76" s="16"/>
      <c r="G76" s="16"/>
      <c r="H76" s="16"/>
    </row>
    <row r="77" spans="1:8" ht="16.2" x14ac:dyDescent="0.3">
      <c r="A77" s="16"/>
      <c r="B77" s="16"/>
      <c r="C77" s="16"/>
      <c r="D77" s="16"/>
      <c r="E77" s="16"/>
      <c r="F77" s="16"/>
      <c r="G77" s="16"/>
      <c r="H77" s="16"/>
    </row>
    <row r="78" spans="1:8" ht="16.2" x14ac:dyDescent="0.3">
      <c r="A78" s="16"/>
      <c r="B78" s="16"/>
      <c r="C78" s="16"/>
      <c r="D78" s="16"/>
      <c r="E78" s="16"/>
      <c r="F78" s="16"/>
      <c r="G78" s="16"/>
      <c r="H78" s="16"/>
    </row>
    <row r="79" spans="1:8" ht="16.2" x14ac:dyDescent="0.3">
      <c r="A79" s="16"/>
      <c r="B79" s="16"/>
      <c r="C79" s="16"/>
      <c r="D79" s="16"/>
      <c r="E79" s="16"/>
      <c r="F79" s="16"/>
      <c r="G79" s="16"/>
      <c r="H79" s="16"/>
    </row>
    <row r="80" spans="1:8" ht="16.2" x14ac:dyDescent="0.3">
      <c r="A80" s="16"/>
      <c r="B80" s="16"/>
      <c r="C80" s="16"/>
      <c r="D80" s="16"/>
      <c r="E80" s="16"/>
      <c r="F80" s="16"/>
      <c r="G80" s="16"/>
      <c r="H80" s="16"/>
    </row>
    <row r="81" spans="1:8" ht="16.2" x14ac:dyDescent="0.3">
      <c r="A81" s="16"/>
      <c r="B81" s="16"/>
      <c r="C81" s="16"/>
      <c r="D81" s="16"/>
      <c r="E81" s="16"/>
      <c r="F81" s="16"/>
      <c r="G81" s="16"/>
      <c r="H81" s="16"/>
    </row>
    <row r="82" spans="1:8" ht="16.2" x14ac:dyDescent="0.3">
      <c r="A82" s="16"/>
      <c r="B82" s="16"/>
      <c r="C82" s="16"/>
      <c r="D82" s="16"/>
      <c r="E82" s="16"/>
      <c r="F82" s="16"/>
      <c r="G82" s="16"/>
      <c r="H82" s="16"/>
    </row>
    <row r="83" spans="1:8" ht="16.2" x14ac:dyDescent="0.3">
      <c r="A83" s="16"/>
      <c r="B83" s="16"/>
      <c r="C83" s="16"/>
      <c r="D83" s="16"/>
      <c r="E83" s="16"/>
      <c r="F83" s="16"/>
      <c r="G83" s="16"/>
      <c r="H83" s="16"/>
    </row>
    <row r="84" spans="1:8" ht="16.2" x14ac:dyDescent="0.3">
      <c r="A84" s="16"/>
      <c r="B84" s="16"/>
      <c r="C84" s="16"/>
      <c r="D84" s="16"/>
      <c r="E84" s="16"/>
      <c r="F84" s="16"/>
      <c r="G84" s="16"/>
      <c r="H84" s="16"/>
    </row>
    <row r="85" spans="1:8" ht="16.2" x14ac:dyDescent="0.3">
      <c r="A85" s="16"/>
      <c r="B85" s="16"/>
      <c r="C85" s="16"/>
      <c r="D85" s="16"/>
      <c r="E85" s="16"/>
      <c r="F85" s="16"/>
      <c r="G85" s="16"/>
      <c r="H85" s="16"/>
    </row>
    <row r="86" spans="1:8" ht="16.2" x14ac:dyDescent="0.3">
      <c r="A86" s="16"/>
      <c r="B86" s="16"/>
      <c r="C86" s="16"/>
      <c r="D86" s="16"/>
      <c r="E86" s="16"/>
      <c r="F86" s="16"/>
      <c r="G86" s="16"/>
      <c r="H86" s="16"/>
    </row>
    <row r="87" spans="1:8" ht="16.2" x14ac:dyDescent="0.3">
      <c r="A87" s="16"/>
      <c r="B87" s="16"/>
      <c r="C87" s="16"/>
      <c r="D87" s="16"/>
      <c r="E87" s="16"/>
      <c r="F87" s="16"/>
      <c r="G87" s="16"/>
      <c r="H87" s="16"/>
    </row>
    <row r="88" spans="1:8" ht="16.2" x14ac:dyDescent="0.3">
      <c r="A88" s="16"/>
      <c r="B88" s="16"/>
      <c r="C88" s="16"/>
      <c r="D88" s="16"/>
      <c r="E88" s="16"/>
      <c r="F88" s="16"/>
      <c r="G88" s="16"/>
      <c r="H88" s="16"/>
    </row>
    <row r="89" spans="1:8" ht="16.2" x14ac:dyDescent="0.3">
      <c r="A89" s="7" t="s">
        <v>12</v>
      </c>
      <c r="B89" s="7" t="s">
        <v>1</v>
      </c>
      <c r="C89" s="7" t="s">
        <v>3</v>
      </c>
      <c r="D89" s="6" t="s">
        <v>13</v>
      </c>
      <c r="E89" s="6" t="s">
        <v>8</v>
      </c>
      <c r="F89" s="6" t="s">
        <v>35</v>
      </c>
      <c r="G89" s="6" t="s">
        <v>6</v>
      </c>
      <c r="H89" s="6" t="s">
        <v>4</v>
      </c>
    </row>
    <row r="90" spans="1:8" ht="17.399999999999999" x14ac:dyDescent="0.3">
      <c r="A90" s="13"/>
      <c r="B90" s="13"/>
      <c r="C90" s="13"/>
      <c r="D90" s="14"/>
      <c r="E90" s="14"/>
      <c r="F90" s="14"/>
      <c r="G90" s="14"/>
      <c r="H90" s="14"/>
    </row>
    <row r="91" spans="1:8" ht="17.399999999999999" x14ac:dyDescent="0.3">
      <c r="A91" s="23">
        <f>C4</f>
        <v>2026</v>
      </c>
      <c r="B91" s="23">
        <f>A46</f>
        <v>35</v>
      </c>
      <c r="C91" s="23">
        <v>1</v>
      </c>
      <c r="D91" s="24">
        <f>D46+12*F46</f>
        <v>760000</v>
      </c>
      <c r="E91" s="25">
        <f>D46+12*F46</f>
        <v>760000</v>
      </c>
      <c r="F91" s="22">
        <f>FV(G46/12,C91*12,-F46,-D46,0)</f>
        <v>820349.2848708895</v>
      </c>
      <c r="G91" s="22">
        <f>F91-E91</f>
        <v>60349.284870889504</v>
      </c>
      <c r="H91" s="22">
        <f>G91</f>
        <v>60349.284870889504</v>
      </c>
    </row>
    <row r="92" spans="1:8" ht="17.399999999999999" x14ac:dyDescent="0.3">
      <c r="A92" s="23">
        <f t="shared" ref="A92:A155" si="0">IF(A91&lt;$A$91+$B$46-1,A91+1,"")</f>
        <v>2027</v>
      </c>
      <c r="B92" s="23">
        <f>IF(A92="","",B91+1)</f>
        <v>36</v>
      </c>
      <c r="C92" s="23">
        <f>IF(A92="","",C91+1)</f>
        <v>2</v>
      </c>
      <c r="D92" s="24">
        <f t="shared" ref="D92:D123" si="1">IF(A92="","",$F$46*12)</f>
        <v>60000</v>
      </c>
      <c r="E92" s="25">
        <f t="shared" ref="E92:E123" si="2">IF(A92="","",E91+12*$F$46)</f>
        <v>820000</v>
      </c>
      <c r="F92" s="22">
        <f t="shared" ref="F92:F123" si="3">IF(A92="","",FV($G$46/12,1*12,-$F$46,-F91,0))</f>
        <v>950687.50103069935</v>
      </c>
      <c r="G92" s="22">
        <f t="shared" ref="G92:G123" si="4">IF(A92="","",F92-E92)</f>
        <v>130687.50103069935</v>
      </c>
      <c r="H92" s="22">
        <f t="shared" ref="H92:H123" si="5">IF(A92="","",G92-G91)</f>
        <v>70338.216159809846</v>
      </c>
    </row>
    <row r="93" spans="1:8" ht="17.399999999999999" x14ac:dyDescent="0.3">
      <c r="A93" s="23">
        <f t="shared" si="0"/>
        <v>2028</v>
      </c>
      <c r="B93" s="23">
        <f t="shared" ref="B93:B156" si="6">IF(A93="","",B92+1)</f>
        <v>37</v>
      </c>
      <c r="C93" s="23">
        <f t="shared" ref="C93:C156" si="7">IF(A93="","",C92+1)</f>
        <v>3</v>
      </c>
      <c r="D93" s="24">
        <f t="shared" si="1"/>
        <v>60000</v>
      </c>
      <c r="E93" s="25">
        <f t="shared" si="2"/>
        <v>880000</v>
      </c>
      <c r="F93" s="22">
        <f t="shared" si="3"/>
        <v>1091843.724849944</v>
      </c>
      <c r="G93" s="22">
        <f t="shared" si="4"/>
        <v>211843.724849944</v>
      </c>
      <c r="H93" s="22">
        <f t="shared" si="5"/>
        <v>81156.223819244653</v>
      </c>
    </row>
    <row r="94" spans="1:8" ht="17.399999999999999" x14ac:dyDescent="0.3">
      <c r="A94" s="23">
        <f t="shared" si="0"/>
        <v>2029</v>
      </c>
      <c r="B94" s="23">
        <f t="shared" si="6"/>
        <v>38</v>
      </c>
      <c r="C94" s="23">
        <f t="shared" si="7"/>
        <v>4</v>
      </c>
      <c r="D94" s="24">
        <f t="shared" si="1"/>
        <v>60000</v>
      </c>
      <c r="E94" s="25">
        <f t="shared" si="2"/>
        <v>940000</v>
      </c>
      <c r="F94" s="22">
        <f t="shared" si="3"/>
        <v>1244715.8456289966</v>
      </c>
      <c r="G94" s="22">
        <f t="shared" si="4"/>
        <v>304715.84562899661</v>
      </c>
      <c r="H94" s="22">
        <f t="shared" si="5"/>
        <v>92872.12077905261</v>
      </c>
    </row>
    <row r="95" spans="1:8" ht="17.399999999999999" x14ac:dyDescent="0.3">
      <c r="A95" s="23">
        <f t="shared" si="0"/>
        <v>2030</v>
      </c>
      <c r="B95" s="23">
        <f t="shared" si="6"/>
        <v>39</v>
      </c>
      <c r="C95" s="23">
        <f t="shared" si="7"/>
        <v>5</v>
      </c>
      <c r="D95" s="24">
        <f t="shared" si="1"/>
        <v>60000</v>
      </c>
      <c r="E95" s="25">
        <f t="shared" si="2"/>
        <v>1000000</v>
      </c>
      <c r="F95" s="22">
        <f t="shared" si="3"/>
        <v>1410276.2770373286</v>
      </c>
      <c r="G95" s="22">
        <f t="shared" si="4"/>
        <v>410276.27703732857</v>
      </c>
      <c r="H95" s="22">
        <f t="shared" si="5"/>
        <v>105560.43140833196</v>
      </c>
    </row>
    <row r="96" spans="1:8" ht="17.399999999999999" x14ac:dyDescent="0.3">
      <c r="A96" s="23">
        <f t="shared" si="0"/>
        <v>2031</v>
      </c>
      <c r="B96" s="23">
        <f t="shared" si="6"/>
        <v>40</v>
      </c>
      <c r="C96" s="23">
        <f t="shared" si="7"/>
        <v>6</v>
      </c>
      <c r="D96" s="24">
        <f t="shared" si="1"/>
        <v>60000</v>
      </c>
      <c r="E96" s="25">
        <f t="shared" si="2"/>
        <v>1060000</v>
      </c>
      <c r="F96" s="22">
        <f t="shared" si="3"/>
        <v>1589578.1425993908</v>
      </c>
      <c r="G96" s="22">
        <f t="shared" si="4"/>
        <v>529578.14259939082</v>
      </c>
      <c r="H96" s="22">
        <f t="shared" si="5"/>
        <v>119301.86556206224</v>
      </c>
    </row>
    <row r="97" spans="1:8" ht="17.399999999999999" x14ac:dyDescent="0.3">
      <c r="A97" s="23">
        <f t="shared" si="0"/>
        <v>2032</v>
      </c>
      <c r="B97" s="23">
        <f t="shared" si="6"/>
        <v>41</v>
      </c>
      <c r="C97" s="23">
        <f t="shared" si="7"/>
        <v>7</v>
      </c>
      <c r="D97" s="24">
        <f t="shared" si="1"/>
        <v>60000</v>
      </c>
      <c r="E97" s="25">
        <f t="shared" si="2"/>
        <v>1120000</v>
      </c>
      <c r="F97" s="22">
        <f t="shared" si="3"/>
        <v>1783761.9745727708</v>
      </c>
      <c r="G97" s="22">
        <f t="shared" si="4"/>
        <v>663761.97457277076</v>
      </c>
      <c r="H97" s="22">
        <f t="shared" si="5"/>
        <v>134183.83197337994</v>
      </c>
    </row>
    <row r="98" spans="1:8" ht="17.399999999999999" x14ac:dyDescent="0.3">
      <c r="A98" s="23">
        <f t="shared" si="0"/>
        <v>2033</v>
      </c>
      <c r="B98" s="23">
        <f t="shared" si="6"/>
        <v>42</v>
      </c>
      <c r="C98" s="23">
        <f t="shared" si="7"/>
        <v>8</v>
      </c>
      <c r="D98" s="24">
        <f t="shared" si="1"/>
        <v>60000</v>
      </c>
      <c r="E98" s="25">
        <f t="shared" si="2"/>
        <v>1180000</v>
      </c>
      <c r="F98" s="22">
        <f t="shared" si="3"/>
        <v>1994062.9688299336</v>
      </c>
      <c r="G98" s="22">
        <f t="shared" si="4"/>
        <v>814062.96882993355</v>
      </c>
      <c r="H98" s="22">
        <f t="shared" si="5"/>
        <v>150300.99425716279</v>
      </c>
    </row>
    <row r="99" spans="1:8" ht="17.399999999999999" x14ac:dyDescent="0.3">
      <c r="A99" s="23">
        <f t="shared" si="0"/>
        <v>2034</v>
      </c>
      <c r="B99" s="23">
        <f t="shared" si="6"/>
        <v>43</v>
      </c>
      <c r="C99" s="23">
        <f t="shared" si="7"/>
        <v>9</v>
      </c>
      <c r="D99" s="24">
        <f t="shared" si="1"/>
        <v>60000</v>
      </c>
      <c r="E99" s="25">
        <f t="shared" si="2"/>
        <v>1240000</v>
      </c>
      <c r="F99" s="22">
        <f t="shared" si="3"/>
        <v>2221818.8418915696</v>
      </c>
      <c r="G99" s="22">
        <f t="shared" si="4"/>
        <v>981818.84189156955</v>
      </c>
      <c r="H99" s="22">
        <f t="shared" si="5"/>
        <v>167755.873061636</v>
      </c>
    </row>
    <row r="100" spans="1:8" ht="17.399999999999999" x14ac:dyDescent="0.3">
      <c r="A100" s="23">
        <f t="shared" si="0"/>
        <v>2035</v>
      </c>
      <c r="B100" s="23">
        <f t="shared" si="6"/>
        <v>44</v>
      </c>
      <c r="C100" s="23">
        <f t="shared" si="7"/>
        <v>10</v>
      </c>
      <c r="D100" s="24">
        <f t="shared" si="1"/>
        <v>60000</v>
      </c>
      <c r="E100" s="25">
        <f t="shared" si="2"/>
        <v>1300000</v>
      </c>
      <c r="F100" s="22">
        <f t="shared" si="3"/>
        <v>2468478.3400898352</v>
      </c>
      <c r="G100" s="22">
        <f t="shared" si="4"/>
        <v>1168478.3400898352</v>
      </c>
      <c r="H100" s="22">
        <f t="shared" si="5"/>
        <v>186659.49819826568</v>
      </c>
    </row>
    <row r="101" spans="1:8" ht="17.399999999999999" x14ac:dyDescent="0.3">
      <c r="A101" s="23">
        <f t="shared" si="0"/>
        <v>2036</v>
      </c>
      <c r="B101" s="23">
        <f t="shared" si="6"/>
        <v>45</v>
      </c>
      <c r="C101" s="23">
        <f t="shared" si="7"/>
        <v>11</v>
      </c>
      <c r="D101" s="24">
        <f t="shared" si="1"/>
        <v>60000</v>
      </c>
      <c r="E101" s="25">
        <f t="shared" si="2"/>
        <v>1360000</v>
      </c>
      <c r="F101" s="22">
        <f t="shared" si="3"/>
        <v>2735610.454987945</v>
      </c>
      <c r="G101" s="22">
        <f t="shared" si="4"/>
        <v>1375610.454987945</v>
      </c>
      <c r="H101" s="22">
        <f t="shared" si="5"/>
        <v>207132.11489810981</v>
      </c>
    </row>
    <row r="102" spans="1:8" ht="17.399999999999999" x14ac:dyDescent="0.3">
      <c r="A102" s="23">
        <f t="shared" si="0"/>
        <v>2037</v>
      </c>
      <c r="B102" s="23">
        <f t="shared" si="6"/>
        <v>46</v>
      </c>
      <c r="C102" s="23">
        <f t="shared" si="7"/>
        <v>12</v>
      </c>
      <c r="D102" s="24">
        <f t="shared" si="1"/>
        <v>60000</v>
      </c>
      <c r="E102" s="25">
        <f t="shared" si="2"/>
        <v>1420000</v>
      </c>
      <c r="F102" s="22">
        <f t="shared" si="3"/>
        <v>3024914.4036750449</v>
      </c>
      <c r="G102" s="22">
        <f t="shared" si="4"/>
        <v>1604914.4036750449</v>
      </c>
      <c r="H102" s="22">
        <f t="shared" si="5"/>
        <v>229303.94868709985</v>
      </c>
    </row>
    <row r="103" spans="1:8" ht="17.399999999999999" x14ac:dyDescent="0.3">
      <c r="A103" s="23">
        <f t="shared" si="0"/>
        <v>2038</v>
      </c>
      <c r="B103" s="23">
        <f t="shared" si="6"/>
        <v>47</v>
      </c>
      <c r="C103" s="23">
        <f t="shared" si="7"/>
        <v>13</v>
      </c>
      <c r="D103" s="24">
        <f t="shared" si="1"/>
        <v>60000</v>
      </c>
      <c r="E103" s="25">
        <f t="shared" si="2"/>
        <v>1480000</v>
      </c>
      <c r="F103" s="22">
        <f t="shared" si="3"/>
        <v>3338230.4374206392</v>
      </c>
      <c r="G103" s="22">
        <f t="shared" si="4"/>
        <v>1858230.4374206392</v>
      </c>
      <c r="H103" s="22">
        <f t="shared" si="5"/>
        <v>253316.03374559432</v>
      </c>
    </row>
    <row r="104" spans="1:8" ht="17.399999999999999" x14ac:dyDescent="0.3">
      <c r="A104" s="23">
        <f t="shared" si="0"/>
        <v>2039</v>
      </c>
      <c r="B104" s="23">
        <f t="shared" si="6"/>
        <v>48</v>
      </c>
      <c r="C104" s="23">
        <f t="shared" si="7"/>
        <v>14</v>
      </c>
      <c r="D104" s="24">
        <f t="shared" si="1"/>
        <v>60000</v>
      </c>
      <c r="E104" s="25">
        <f t="shared" si="2"/>
        <v>1540000</v>
      </c>
      <c r="F104" s="22">
        <f t="shared" si="3"/>
        <v>3677551.5474420032</v>
      </c>
      <c r="G104" s="22">
        <f t="shared" si="4"/>
        <v>2137551.5474420032</v>
      </c>
      <c r="H104" s="22">
        <f t="shared" si="5"/>
        <v>279321.11002136394</v>
      </c>
    </row>
    <row r="105" spans="1:8" ht="17.399999999999999" x14ac:dyDescent="0.3">
      <c r="A105" s="23">
        <f t="shared" si="0"/>
        <v>2040</v>
      </c>
      <c r="B105" s="23">
        <f t="shared" si="6"/>
        <v>49</v>
      </c>
      <c r="C105" s="23">
        <f t="shared" si="7"/>
        <v>15</v>
      </c>
      <c r="D105" s="24">
        <f t="shared" si="1"/>
        <v>60000</v>
      </c>
      <c r="E105" s="25">
        <f t="shared" si="2"/>
        <v>1600000</v>
      </c>
      <c r="F105" s="22">
        <f t="shared" si="3"/>
        <v>4045036.1422445169</v>
      </c>
      <c r="G105" s="22">
        <f t="shared" si="4"/>
        <v>2445036.1422445169</v>
      </c>
      <c r="H105" s="22">
        <f t="shared" si="5"/>
        <v>307484.59480251372</v>
      </c>
    </row>
    <row r="106" spans="1:8" ht="17.399999999999999" x14ac:dyDescent="0.3">
      <c r="A106" s="23">
        <f t="shared" si="0"/>
        <v>2041</v>
      </c>
      <c r="B106" s="23">
        <f t="shared" si="6"/>
        <v>50</v>
      </c>
      <c r="C106" s="23">
        <f t="shared" si="7"/>
        <v>16</v>
      </c>
      <c r="D106" s="24">
        <f t="shared" si="1"/>
        <v>60000</v>
      </c>
      <c r="E106" s="25">
        <f t="shared" si="2"/>
        <v>1660000</v>
      </c>
      <c r="F106" s="22">
        <f t="shared" si="3"/>
        <v>4443021.7771749971</v>
      </c>
      <c r="G106" s="22">
        <f t="shared" si="4"/>
        <v>2783021.7771749971</v>
      </c>
      <c r="H106" s="22">
        <f t="shared" si="5"/>
        <v>337985.63493048027</v>
      </c>
    </row>
    <row r="107" spans="1:8" ht="17.399999999999999" x14ac:dyDescent="0.3">
      <c r="A107" s="23">
        <f t="shared" si="0"/>
        <v>2042</v>
      </c>
      <c r="B107" s="23">
        <f t="shared" si="6"/>
        <v>51</v>
      </c>
      <c r="C107" s="23">
        <f t="shared" si="7"/>
        <v>17</v>
      </c>
      <c r="D107" s="24">
        <f t="shared" si="1"/>
        <v>60000</v>
      </c>
      <c r="E107" s="25">
        <f t="shared" si="2"/>
        <v>1720000</v>
      </c>
      <c r="F107" s="22">
        <f t="shared" si="3"/>
        <v>4874040.0235211812</v>
      </c>
      <c r="G107" s="22">
        <f t="shared" si="4"/>
        <v>3154040.0235211812</v>
      </c>
      <c r="H107" s="22">
        <f t="shared" si="5"/>
        <v>371018.24634618405</v>
      </c>
    </row>
    <row r="108" spans="1:8" ht="17.399999999999999" x14ac:dyDescent="0.3">
      <c r="A108" s="23">
        <f t="shared" si="0"/>
        <v>2043</v>
      </c>
      <c r="B108" s="23">
        <f t="shared" si="6"/>
        <v>52</v>
      </c>
      <c r="C108" s="23">
        <f t="shared" si="7"/>
        <v>18</v>
      </c>
      <c r="D108" s="24">
        <f t="shared" si="1"/>
        <v>60000</v>
      </c>
      <c r="E108" s="25">
        <f t="shared" si="2"/>
        <v>1780000</v>
      </c>
      <c r="F108" s="22">
        <f t="shared" si="3"/>
        <v>5340832.5717391362</v>
      </c>
      <c r="G108" s="22">
        <f t="shared" si="4"/>
        <v>3560832.5717391362</v>
      </c>
      <c r="H108" s="22">
        <f t="shared" si="5"/>
        <v>406792.54821795505</v>
      </c>
    </row>
    <row r="109" spans="1:8" ht="17.399999999999999" x14ac:dyDescent="0.3">
      <c r="A109" s="23">
        <f t="shared" si="0"/>
        <v>2044</v>
      </c>
      <c r="B109" s="23">
        <f t="shared" si="6"/>
        <v>53</v>
      </c>
      <c r="C109" s="23">
        <f t="shared" si="7"/>
        <v>19</v>
      </c>
      <c r="D109" s="24">
        <f t="shared" si="1"/>
        <v>60000</v>
      </c>
      <c r="E109" s="25">
        <f t="shared" si="2"/>
        <v>1840000</v>
      </c>
      <c r="F109" s="22">
        <f t="shared" si="3"/>
        <v>5846368.6712406026</v>
      </c>
      <c r="G109" s="22">
        <f t="shared" si="4"/>
        <v>4006368.6712406026</v>
      </c>
      <c r="H109" s="22">
        <f t="shared" si="5"/>
        <v>445536.09950146638</v>
      </c>
    </row>
    <row r="110" spans="1:8" ht="17.399999999999999" x14ac:dyDescent="0.3">
      <c r="A110" s="23">
        <f t="shared" si="0"/>
        <v>2045</v>
      </c>
      <c r="B110" s="23">
        <f t="shared" si="6"/>
        <v>54</v>
      </c>
      <c r="C110" s="23">
        <f t="shared" si="7"/>
        <v>20</v>
      </c>
      <c r="D110" s="24">
        <f t="shared" si="1"/>
        <v>60000</v>
      </c>
      <c r="E110" s="25">
        <f t="shared" si="2"/>
        <v>1900000</v>
      </c>
      <c r="F110" s="22">
        <f t="shared" si="3"/>
        <v>6393864.0176740829</v>
      </c>
      <c r="G110" s="22">
        <f t="shared" si="4"/>
        <v>4493864.0176740829</v>
      </c>
      <c r="H110" s="22">
        <f t="shared" si="5"/>
        <v>487495.34643348027</v>
      </c>
    </row>
    <row r="111" spans="1:8" ht="17.399999999999999" x14ac:dyDescent="0.3">
      <c r="A111" s="23">
        <f t="shared" si="0"/>
        <v>2046</v>
      </c>
      <c r="B111" s="23">
        <f t="shared" si="6"/>
        <v>55</v>
      </c>
      <c r="C111" s="23">
        <f t="shared" si="7"/>
        <v>21</v>
      </c>
      <c r="D111" s="24">
        <f t="shared" si="1"/>
        <v>60000</v>
      </c>
      <c r="E111" s="25">
        <f t="shared" si="2"/>
        <v>1960000</v>
      </c>
      <c r="F111" s="22">
        <f t="shared" si="3"/>
        <v>6986801.2078409484</v>
      </c>
      <c r="G111" s="22">
        <f t="shared" si="4"/>
        <v>5026801.2078409484</v>
      </c>
      <c r="H111" s="22">
        <f t="shared" si="5"/>
        <v>532937.19016686548</v>
      </c>
    </row>
    <row r="112" spans="1:8" ht="17.399999999999999" x14ac:dyDescent="0.3">
      <c r="A112" s="23">
        <f t="shared" si="0"/>
        <v>2047</v>
      </c>
      <c r="B112" s="23">
        <f t="shared" si="6"/>
        <v>56</v>
      </c>
      <c r="C112" s="23">
        <f t="shared" si="7"/>
        <v>22</v>
      </c>
      <c r="D112" s="24">
        <f t="shared" si="1"/>
        <v>60000</v>
      </c>
      <c r="E112" s="25">
        <f t="shared" si="2"/>
        <v>2020000</v>
      </c>
      <c r="F112" s="22">
        <f t="shared" si="3"/>
        <v>7628951.8923594942</v>
      </c>
      <c r="G112" s="22">
        <f t="shared" si="4"/>
        <v>5608951.8923594942</v>
      </c>
      <c r="H112" s="22">
        <f t="shared" si="5"/>
        <v>582150.68451854587</v>
      </c>
    </row>
    <row r="113" spans="1:8" ht="17.399999999999999" x14ac:dyDescent="0.3">
      <c r="A113" s="23">
        <f t="shared" si="0"/>
        <v>2048</v>
      </c>
      <c r="B113" s="23">
        <f t="shared" si="6"/>
        <v>57</v>
      </c>
      <c r="C113" s="23">
        <f t="shared" si="7"/>
        <v>23</v>
      </c>
      <c r="D113" s="24">
        <f t="shared" si="1"/>
        <v>60000</v>
      </c>
      <c r="E113" s="25">
        <f t="shared" si="2"/>
        <v>2080000</v>
      </c>
      <c r="F113" s="22">
        <f t="shared" si="3"/>
        <v>8324400.7669891845</v>
      </c>
      <c r="G113" s="22">
        <f t="shared" si="4"/>
        <v>6244400.7669891845</v>
      </c>
      <c r="H113" s="22">
        <f t="shared" si="5"/>
        <v>635448.87462969031</v>
      </c>
    </row>
    <row r="114" spans="1:8" ht="17.399999999999999" x14ac:dyDescent="0.3">
      <c r="A114" s="23">
        <f t="shared" si="0"/>
        <v>2049</v>
      </c>
      <c r="B114" s="23">
        <f t="shared" si="6"/>
        <v>58</v>
      </c>
      <c r="C114" s="23">
        <f t="shared" si="7"/>
        <v>24</v>
      </c>
      <c r="D114" s="24">
        <f t="shared" si="1"/>
        <v>60000</v>
      </c>
      <c r="E114" s="25">
        <f t="shared" si="2"/>
        <v>2140000</v>
      </c>
      <c r="F114" s="22">
        <f t="shared" si="3"/>
        <v>9077571.5552229788</v>
      </c>
      <c r="G114" s="22">
        <f t="shared" si="4"/>
        <v>6937571.5552229788</v>
      </c>
      <c r="H114" s="22">
        <f t="shared" si="5"/>
        <v>693170.78823379427</v>
      </c>
    </row>
    <row r="115" spans="1:8" ht="17.399999999999999" x14ac:dyDescent="0.3">
      <c r="A115" s="23">
        <f t="shared" si="0"/>
        <v>2050</v>
      </c>
      <c r="B115" s="23">
        <f t="shared" si="6"/>
        <v>59</v>
      </c>
      <c r="C115" s="23">
        <f t="shared" si="7"/>
        <v>25</v>
      </c>
      <c r="D115" s="24">
        <f t="shared" si="1"/>
        <v>60000</v>
      </c>
      <c r="E115" s="25">
        <f t="shared" si="2"/>
        <v>2200000</v>
      </c>
      <c r="F115" s="22">
        <f t="shared" si="3"/>
        <v>9893255.1474220008</v>
      </c>
      <c r="G115" s="22">
        <f t="shared" si="4"/>
        <v>7693255.1474220008</v>
      </c>
      <c r="H115" s="22">
        <f t="shared" si="5"/>
        <v>755683.59219902195</v>
      </c>
    </row>
    <row r="116" spans="1:8" ht="17.399999999999999" x14ac:dyDescent="0.3">
      <c r="A116" s="23">
        <f t="shared" si="0"/>
        <v>2051</v>
      </c>
      <c r="B116" s="23">
        <f t="shared" si="6"/>
        <v>60</v>
      </c>
      <c r="C116" s="23">
        <f t="shared" si="7"/>
        <v>26</v>
      </c>
      <c r="D116" s="24">
        <f t="shared" si="1"/>
        <v>60000</v>
      </c>
      <c r="E116" s="25">
        <f t="shared" si="2"/>
        <v>2260000</v>
      </c>
      <c r="F116" s="22">
        <f t="shared" si="3"/>
        <v>10776640.07548452</v>
      </c>
      <c r="G116" s="22">
        <f t="shared" si="4"/>
        <v>8516640.0754845198</v>
      </c>
      <c r="H116" s="22">
        <f t="shared" si="5"/>
        <v>823384.92806251906</v>
      </c>
    </row>
    <row r="117" spans="1:8" ht="17.399999999999999" x14ac:dyDescent="0.3">
      <c r="A117" s="23">
        <f t="shared" si="0"/>
        <v>2052</v>
      </c>
      <c r="B117" s="23">
        <f t="shared" si="6"/>
        <v>61</v>
      </c>
      <c r="C117" s="23">
        <f t="shared" si="7"/>
        <v>27</v>
      </c>
      <c r="D117" s="24">
        <f t="shared" si="1"/>
        <v>60000</v>
      </c>
      <c r="E117" s="25">
        <f t="shared" si="2"/>
        <v>2320000</v>
      </c>
      <c r="F117" s="22">
        <f t="shared" si="3"/>
        <v>11733345.516897416</v>
      </c>
      <c r="G117" s="22">
        <f t="shared" si="4"/>
        <v>9413345.5168974157</v>
      </c>
      <c r="H117" s="22">
        <f t="shared" si="5"/>
        <v>896705.44141289592</v>
      </c>
    </row>
    <row r="118" spans="1:8" ht="17.399999999999999" x14ac:dyDescent="0.3">
      <c r="A118" s="23">
        <f t="shared" si="0"/>
        <v>2053</v>
      </c>
      <c r="B118" s="23">
        <f t="shared" si="6"/>
        <v>62</v>
      </c>
      <c r="C118" s="23">
        <f t="shared" si="7"/>
        <v>28</v>
      </c>
      <c r="D118" s="24">
        <f t="shared" si="1"/>
        <v>60000</v>
      </c>
      <c r="E118" s="25">
        <f t="shared" si="2"/>
        <v>2380000</v>
      </c>
      <c r="F118" s="22">
        <f t="shared" si="3"/>
        <v>12769457.038107643</v>
      </c>
      <c r="G118" s="22">
        <f t="shared" si="4"/>
        <v>10389457.038107643</v>
      </c>
      <c r="H118" s="22">
        <f t="shared" si="5"/>
        <v>976111.52121022716</v>
      </c>
    </row>
    <row r="119" spans="1:8" ht="17.399999999999999" x14ac:dyDescent="0.3">
      <c r="A119" s="23">
        <f t="shared" si="0"/>
        <v>2054</v>
      </c>
      <c r="B119" s="23">
        <f t="shared" si="6"/>
        <v>63</v>
      </c>
      <c r="C119" s="23">
        <f t="shared" si="7"/>
        <v>29</v>
      </c>
      <c r="D119" s="24">
        <f t="shared" si="1"/>
        <v>60000</v>
      </c>
      <c r="E119" s="25">
        <f t="shared" si="2"/>
        <v>2440000</v>
      </c>
      <c r="F119" s="22">
        <f t="shared" si="3"/>
        <v>13891565.304575898</v>
      </c>
      <c r="G119" s="22">
        <f t="shared" si="4"/>
        <v>11451565.304575898</v>
      </c>
      <c r="H119" s="22">
        <f t="shared" si="5"/>
        <v>1062108.2664682548</v>
      </c>
    </row>
    <row r="120" spans="1:8" ht="17.399999999999999" x14ac:dyDescent="0.3">
      <c r="A120" s="23">
        <f t="shared" si="0"/>
        <v>2055</v>
      </c>
      <c r="B120" s="23">
        <f t="shared" si="6"/>
        <v>64</v>
      </c>
      <c r="C120" s="23">
        <f t="shared" si="7"/>
        <v>30</v>
      </c>
      <c r="D120" s="24">
        <f t="shared" si="1"/>
        <v>60000</v>
      </c>
      <c r="E120" s="25">
        <f t="shared" si="2"/>
        <v>2500000</v>
      </c>
      <c r="F120" s="22">
        <f t="shared" si="3"/>
        <v>15106808.003745647</v>
      </c>
      <c r="G120" s="22">
        <f t="shared" si="4"/>
        <v>12606808.003745647</v>
      </c>
      <c r="H120" s="22">
        <f t="shared" si="5"/>
        <v>1155242.6991697494</v>
      </c>
    </row>
    <row r="121" spans="1:8" ht="17.399999999999999" x14ac:dyDescent="0.3">
      <c r="A121" s="23" t="str">
        <f t="shared" si="0"/>
        <v/>
      </c>
      <c r="B121" s="23" t="str">
        <f t="shared" si="6"/>
        <v/>
      </c>
      <c r="C121" s="23" t="str">
        <f t="shared" si="7"/>
        <v/>
      </c>
      <c r="D121" s="24" t="str">
        <f t="shared" si="1"/>
        <v/>
      </c>
      <c r="E121" s="25" t="str">
        <f t="shared" si="2"/>
        <v/>
      </c>
      <c r="F121" s="22" t="str">
        <f t="shared" si="3"/>
        <v/>
      </c>
      <c r="G121" s="22" t="str">
        <f t="shared" si="4"/>
        <v/>
      </c>
      <c r="H121" s="22" t="str">
        <f t="shared" si="5"/>
        <v/>
      </c>
    </row>
    <row r="122" spans="1:8" ht="17.399999999999999" x14ac:dyDescent="0.3">
      <c r="A122" s="23" t="str">
        <f t="shared" si="0"/>
        <v/>
      </c>
      <c r="B122" s="23" t="str">
        <f t="shared" si="6"/>
        <v/>
      </c>
      <c r="C122" s="23" t="str">
        <f t="shared" si="7"/>
        <v/>
      </c>
      <c r="D122" s="24" t="str">
        <f t="shared" si="1"/>
        <v/>
      </c>
      <c r="E122" s="25" t="str">
        <f t="shared" si="2"/>
        <v/>
      </c>
      <c r="F122" s="22" t="str">
        <f t="shared" si="3"/>
        <v/>
      </c>
      <c r="G122" s="22" t="str">
        <f t="shared" si="4"/>
        <v/>
      </c>
      <c r="H122" s="22" t="str">
        <f t="shared" si="5"/>
        <v/>
      </c>
    </row>
    <row r="123" spans="1:8" ht="17.399999999999999" x14ac:dyDescent="0.3">
      <c r="A123" s="23" t="str">
        <f t="shared" si="0"/>
        <v/>
      </c>
      <c r="B123" s="23" t="str">
        <f t="shared" si="6"/>
        <v/>
      </c>
      <c r="C123" s="23" t="str">
        <f t="shared" si="7"/>
        <v/>
      </c>
      <c r="D123" s="24" t="str">
        <f t="shared" si="1"/>
        <v/>
      </c>
      <c r="E123" s="25" t="str">
        <f t="shared" si="2"/>
        <v/>
      </c>
      <c r="F123" s="22" t="str">
        <f t="shared" si="3"/>
        <v/>
      </c>
      <c r="G123" s="22" t="str">
        <f t="shared" si="4"/>
        <v/>
      </c>
      <c r="H123" s="22" t="str">
        <f t="shared" si="5"/>
        <v/>
      </c>
    </row>
    <row r="124" spans="1:8" ht="17.399999999999999" x14ac:dyDescent="0.3">
      <c r="A124" s="23" t="str">
        <f t="shared" si="0"/>
        <v/>
      </c>
      <c r="B124" s="23" t="str">
        <f t="shared" si="6"/>
        <v/>
      </c>
      <c r="C124" s="23" t="str">
        <f t="shared" si="7"/>
        <v/>
      </c>
      <c r="D124" s="24" t="str">
        <f t="shared" ref="D124:D155" si="8">IF(A124="","",$F$46*12)</f>
        <v/>
      </c>
      <c r="E124" s="25" t="str">
        <f t="shared" ref="E124:E155" si="9">IF(A124="","",E123+12*$F$46)</f>
        <v/>
      </c>
      <c r="F124" s="22" t="str">
        <f t="shared" ref="F124:F155" si="10">IF(A124="","",FV($G$46/12,1*12,-$F$46,-F123,0))</f>
        <v/>
      </c>
      <c r="G124" s="22" t="str">
        <f t="shared" ref="G124:G155" si="11">IF(A124="","",F124-E124)</f>
        <v/>
      </c>
      <c r="H124" s="22" t="str">
        <f t="shared" ref="H124:H155" si="12">IF(A124="","",G124-G123)</f>
        <v/>
      </c>
    </row>
    <row r="125" spans="1:8" ht="17.399999999999999" x14ac:dyDescent="0.3">
      <c r="A125" s="23" t="str">
        <f t="shared" si="0"/>
        <v/>
      </c>
      <c r="B125" s="23" t="str">
        <f t="shared" si="6"/>
        <v/>
      </c>
      <c r="C125" s="23" t="str">
        <f t="shared" si="7"/>
        <v/>
      </c>
      <c r="D125" s="24" t="str">
        <f t="shared" si="8"/>
        <v/>
      </c>
      <c r="E125" s="25" t="str">
        <f t="shared" si="9"/>
        <v/>
      </c>
      <c r="F125" s="22" t="str">
        <f t="shared" si="10"/>
        <v/>
      </c>
      <c r="G125" s="22" t="str">
        <f t="shared" si="11"/>
        <v/>
      </c>
      <c r="H125" s="22" t="str">
        <f t="shared" si="12"/>
        <v/>
      </c>
    </row>
    <row r="126" spans="1:8" ht="17.399999999999999" x14ac:dyDescent="0.3">
      <c r="A126" s="23" t="str">
        <f t="shared" si="0"/>
        <v/>
      </c>
      <c r="B126" s="23" t="str">
        <f t="shared" si="6"/>
        <v/>
      </c>
      <c r="C126" s="23" t="str">
        <f t="shared" si="7"/>
        <v/>
      </c>
      <c r="D126" s="24" t="str">
        <f t="shared" si="8"/>
        <v/>
      </c>
      <c r="E126" s="25" t="str">
        <f t="shared" si="9"/>
        <v/>
      </c>
      <c r="F126" s="22" t="str">
        <f t="shared" si="10"/>
        <v/>
      </c>
      <c r="G126" s="22" t="str">
        <f t="shared" si="11"/>
        <v/>
      </c>
      <c r="H126" s="22" t="str">
        <f t="shared" si="12"/>
        <v/>
      </c>
    </row>
    <row r="127" spans="1:8" ht="17.399999999999999" x14ac:dyDescent="0.3">
      <c r="A127" s="23" t="str">
        <f t="shared" si="0"/>
        <v/>
      </c>
      <c r="B127" s="23" t="str">
        <f t="shared" si="6"/>
        <v/>
      </c>
      <c r="C127" s="23" t="str">
        <f t="shared" si="7"/>
        <v/>
      </c>
      <c r="D127" s="24" t="str">
        <f t="shared" si="8"/>
        <v/>
      </c>
      <c r="E127" s="25" t="str">
        <f t="shared" si="9"/>
        <v/>
      </c>
      <c r="F127" s="22" t="str">
        <f t="shared" si="10"/>
        <v/>
      </c>
      <c r="G127" s="22" t="str">
        <f t="shared" si="11"/>
        <v/>
      </c>
      <c r="H127" s="22" t="str">
        <f t="shared" si="12"/>
        <v/>
      </c>
    </row>
    <row r="128" spans="1:8" ht="17.399999999999999" x14ac:dyDescent="0.3">
      <c r="A128" s="23" t="str">
        <f t="shared" si="0"/>
        <v/>
      </c>
      <c r="B128" s="23" t="str">
        <f t="shared" si="6"/>
        <v/>
      </c>
      <c r="C128" s="23" t="str">
        <f t="shared" si="7"/>
        <v/>
      </c>
      <c r="D128" s="24" t="str">
        <f t="shared" si="8"/>
        <v/>
      </c>
      <c r="E128" s="25" t="str">
        <f t="shared" si="9"/>
        <v/>
      </c>
      <c r="F128" s="22" t="str">
        <f t="shared" si="10"/>
        <v/>
      </c>
      <c r="G128" s="22" t="str">
        <f t="shared" si="11"/>
        <v/>
      </c>
      <c r="H128" s="22" t="str">
        <f t="shared" si="12"/>
        <v/>
      </c>
    </row>
    <row r="129" spans="1:8" ht="17.399999999999999" x14ac:dyDescent="0.3">
      <c r="A129" s="23" t="str">
        <f t="shared" si="0"/>
        <v/>
      </c>
      <c r="B129" s="23" t="str">
        <f t="shared" si="6"/>
        <v/>
      </c>
      <c r="C129" s="23" t="str">
        <f t="shared" si="7"/>
        <v/>
      </c>
      <c r="D129" s="24" t="str">
        <f t="shared" si="8"/>
        <v/>
      </c>
      <c r="E129" s="25" t="str">
        <f t="shared" si="9"/>
        <v/>
      </c>
      <c r="F129" s="22" t="str">
        <f t="shared" si="10"/>
        <v/>
      </c>
      <c r="G129" s="22" t="str">
        <f t="shared" si="11"/>
        <v/>
      </c>
      <c r="H129" s="22" t="str">
        <f t="shared" si="12"/>
        <v/>
      </c>
    </row>
    <row r="130" spans="1:8" ht="17.399999999999999" x14ac:dyDescent="0.3">
      <c r="A130" s="23" t="str">
        <f t="shared" si="0"/>
        <v/>
      </c>
      <c r="B130" s="23" t="str">
        <f t="shared" si="6"/>
        <v/>
      </c>
      <c r="C130" s="23" t="str">
        <f t="shared" si="7"/>
        <v/>
      </c>
      <c r="D130" s="24" t="str">
        <f t="shared" si="8"/>
        <v/>
      </c>
      <c r="E130" s="25" t="str">
        <f t="shared" si="9"/>
        <v/>
      </c>
      <c r="F130" s="22" t="str">
        <f t="shared" si="10"/>
        <v/>
      </c>
      <c r="G130" s="22" t="str">
        <f t="shared" si="11"/>
        <v/>
      </c>
      <c r="H130" s="22" t="str">
        <f t="shared" si="12"/>
        <v/>
      </c>
    </row>
    <row r="131" spans="1:8" ht="17.399999999999999" x14ac:dyDescent="0.3">
      <c r="A131" s="23" t="str">
        <f t="shared" si="0"/>
        <v/>
      </c>
      <c r="B131" s="23" t="str">
        <f t="shared" si="6"/>
        <v/>
      </c>
      <c r="C131" s="23" t="str">
        <f t="shared" si="7"/>
        <v/>
      </c>
      <c r="D131" s="24" t="str">
        <f t="shared" si="8"/>
        <v/>
      </c>
      <c r="E131" s="25" t="str">
        <f t="shared" si="9"/>
        <v/>
      </c>
      <c r="F131" s="22" t="str">
        <f t="shared" si="10"/>
        <v/>
      </c>
      <c r="G131" s="22" t="str">
        <f t="shared" si="11"/>
        <v/>
      </c>
      <c r="H131" s="22" t="str">
        <f t="shared" si="12"/>
        <v/>
      </c>
    </row>
    <row r="132" spans="1:8" ht="17.399999999999999" x14ac:dyDescent="0.3">
      <c r="A132" s="23" t="str">
        <f t="shared" si="0"/>
        <v/>
      </c>
      <c r="B132" s="23" t="str">
        <f t="shared" si="6"/>
        <v/>
      </c>
      <c r="C132" s="23" t="str">
        <f t="shared" si="7"/>
        <v/>
      </c>
      <c r="D132" s="24" t="str">
        <f t="shared" si="8"/>
        <v/>
      </c>
      <c r="E132" s="25" t="str">
        <f t="shared" si="9"/>
        <v/>
      </c>
      <c r="F132" s="22" t="str">
        <f t="shared" si="10"/>
        <v/>
      </c>
      <c r="G132" s="22" t="str">
        <f t="shared" si="11"/>
        <v/>
      </c>
      <c r="H132" s="22" t="str">
        <f t="shared" si="12"/>
        <v/>
      </c>
    </row>
    <row r="133" spans="1:8" ht="17.399999999999999" x14ac:dyDescent="0.3">
      <c r="A133" s="23" t="str">
        <f t="shared" si="0"/>
        <v/>
      </c>
      <c r="B133" s="23" t="str">
        <f t="shared" si="6"/>
        <v/>
      </c>
      <c r="C133" s="23" t="str">
        <f t="shared" si="7"/>
        <v/>
      </c>
      <c r="D133" s="24" t="str">
        <f t="shared" si="8"/>
        <v/>
      </c>
      <c r="E133" s="25" t="str">
        <f t="shared" si="9"/>
        <v/>
      </c>
      <c r="F133" s="22" t="str">
        <f t="shared" si="10"/>
        <v/>
      </c>
      <c r="G133" s="22" t="str">
        <f t="shared" si="11"/>
        <v/>
      </c>
      <c r="H133" s="22" t="str">
        <f t="shared" si="12"/>
        <v/>
      </c>
    </row>
    <row r="134" spans="1:8" ht="17.399999999999999" x14ac:dyDescent="0.3">
      <c r="A134" s="23" t="str">
        <f t="shared" si="0"/>
        <v/>
      </c>
      <c r="B134" s="23" t="str">
        <f t="shared" si="6"/>
        <v/>
      </c>
      <c r="C134" s="23" t="str">
        <f t="shared" si="7"/>
        <v/>
      </c>
      <c r="D134" s="24" t="str">
        <f t="shared" si="8"/>
        <v/>
      </c>
      <c r="E134" s="25" t="str">
        <f t="shared" si="9"/>
        <v/>
      </c>
      <c r="F134" s="22" t="str">
        <f t="shared" si="10"/>
        <v/>
      </c>
      <c r="G134" s="22" t="str">
        <f t="shared" si="11"/>
        <v/>
      </c>
      <c r="H134" s="22" t="str">
        <f t="shared" si="12"/>
        <v/>
      </c>
    </row>
    <row r="135" spans="1:8" ht="17.399999999999999" x14ac:dyDescent="0.3">
      <c r="A135" s="23" t="str">
        <f t="shared" si="0"/>
        <v/>
      </c>
      <c r="B135" s="23" t="str">
        <f t="shared" si="6"/>
        <v/>
      </c>
      <c r="C135" s="23" t="str">
        <f t="shared" si="7"/>
        <v/>
      </c>
      <c r="D135" s="24" t="str">
        <f t="shared" si="8"/>
        <v/>
      </c>
      <c r="E135" s="25" t="str">
        <f t="shared" si="9"/>
        <v/>
      </c>
      <c r="F135" s="22" t="str">
        <f t="shared" si="10"/>
        <v/>
      </c>
      <c r="G135" s="22" t="str">
        <f t="shared" si="11"/>
        <v/>
      </c>
      <c r="H135" s="22" t="str">
        <f t="shared" si="12"/>
        <v/>
      </c>
    </row>
    <row r="136" spans="1:8" ht="17.399999999999999" x14ac:dyDescent="0.3">
      <c r="A136" s="23" t="str">
        <f t="shared" si="0"/>
        <v/>
      </c>
      <c r="B136" s="23" t="str">
        <f t="shared" si="6"/>
        <v/>
      </c>
      <c r="C136" s="23" t="str">
        <f t="shared" si="7"/>
        <v/>
      </c>
      <c r="D136" s="24" t="str">
        <f t="shared" si="8"/>
        <v/>
      </c>
      <c r="E136" s="25" t="str">
        <f t="shared" si="9"/>
        <v/>
      </c>
      <c r="F136" s="22" t="str">
        <f t="shared" si="10"/>
        <v/>
      </c>
      <c r="G136" s="22" t="str">
        <f t="shared" si="11"/>
        <v/>
      </c>
      <c r="H136" s="22" t="str">
        <f t="shared" si="12"/>
        <v/>
      </c>
    </row>
    <row r="137" spans="1:8" ht="17.399999999999999" x14ac:dyDescent="0.3">
      <c r="A137" s="23" t="str">
        <f t="shared" si="0"/>
        <v/>
      </c>
      <c r="B137" s="23" t="str">
        <f t="shared" si="6"/>
        <v/>
      </c>
      <c r="C137" s="23" t="str">
        <f t="shared" si="7"/>
        <v/>
      </c>
      <c r="D137" s="24" t="str">
        <f t="shared" si="8"/>
        <v/>
      </c>
      <c r="E137" s="25" t="str">
        <f t="shared" si="9"/>
        <v/>
      </c>
      <c r="F137" s="22" t="str">
        <f t="shared" si="10"/>
        <v/>
      </c>
      <c r="G137" s="22" t="str">
        <f t="shared" si="11"/>
        <v/>
      </c>
      <c r="H137" s="22" t="str">
        <f t="shared" si="12"/>
        <v/>
      </c>
    </row>
    <row r="138" spans="1:8" ht="17.399999999999999" x14ac:dyDescent="0.3">
      <c r="A138" s="23" t="str">
        <f t="shared" si="0"/>
        <v/>
      </c>
      <c r="B138" s="23" t="str">
        <f t="shared" si="6"/>
        <v/>
      </c>
      <c r="C138" s="23" t="str">
        <f t="shared" si="7"/>
        <v/>
      </c>
      <c r="D138" s="24" t="str">
        <f t="shared" si="8"/>
        <v/>
      </c>
      <c r="E138" s="25" t="str">
        <f t="shared" si="9"/>
        <v/>
      </c>
      <c r="F138" s="22" t="str">
        <f t="shared" si="10"/>
        <v/>
      </c>
      <c r="G138" s="22" t="str">
        <f t="shared" si="11"/>
        <v/>
      </c>
      <c r="H138" s="22" t="str">
        <f t="shared" si="12"/>
        <v/>
      </c>
    </row>
    <row r="139" spans="1:8" ht="17.399999999999999" x14ac:dyDescent="0.3">
      <c r="A139" s="23" t="str">
        <f t="shared" si="0"/>
        <v/>
      </c>
      <c r="B139" s="23" t="str">
        <f t="shared" si="6"/>
        <v/>
      </c>
      <c r="C139" s="23" t="str">
        <f t="shared" si="7"/>
        <v/>
      </c>
      <c r="D139" s="24" t="str">
        <f t="shared" si="8"/>
        <v/>
      </c>
      <c r="E139" s="25" t="str">
        <f t="shared" si="9"/>
        <v/>
      </c>
      <c r="F139" s="22" t="str">
        <f t="shared" si="10"/>
        <v/>
      </c>
      <c r="G139" s="22" t="str">
        <f t="shared" si="11"/>
        <v/>
      </c>
      <c r="H139" s="22" t="str">
        <f t="shared" si="12"/>
        <v/>
      </c>
    </row>
    <row r="140" spans="1:8" ht="17.399999999999999" x14ac:dyDescent="0.3">
      <c r="A140" s="23" t="str">
        <f t="shared" si="0"/>
        <v/>
      </c>
      <c r="B140" s="23" t="str">
        <f t="shared" si="6"/>
        <v/>
      </c>
      <c r="C140" s="23" t="str">
        <f t="shared" si="7"/>
        <v/>
      </c>
      <c r="D140" s="24" t="str">
        <f t="shared" si="8"/>
        <v/>
      </c>
      <c r="E140" s="25" t="str">
        <f t="shared" si="9"/>
        <v/>
      </c>
      <c r="F140" s="22" t="str">
        <f t="shared" si="10"/>
        <v/>
      </c>
      <c r="G140" s="22" t="str">
        <f t="shared" si="11"/>
        <v/>
      </c>
      <c r="H140" s="22" t="str">
        <f t="shared" si="12"/>
        <v/>
      </c>
    </row>
    <row r="141" spans="1:8" ht="17.399999999999999" x14ac:dyDescent="0.3">
      <c r="A141" s="23" t="str">
        <f t="shared" si="0"/>
        <v/>
      </c>
      <c r="B141" s="23" t="str">
        <f t="shared" si="6"/>
        <v/>
      </c>
      <c r="C141" s="23" t="str">
        <f t="shared" si="7"/>
        <v/>
      </c>
      <c r="D141" s="24" t="str">
        <f t="shared" si="8"/>
        <v/>
      </c>
      <c r="E141" s="25" t="str">
        <f t="shared" si="9"/>
        <v/>
      </c>
      <c r="F141" s="22" t="str">
        <f t="shared" si="10"/>
        <v/>
      </c>
      <c r="G141" s="22" t="str">
        <f t="shared" si="11"/>
        <v/>
      </c>
      <c r="H141" s="22" t="str">
        <f t="shared" si="12"/>
        <v/>
      </c>
    </row>
    <row r="142" spans="1:8" ht="17.399999999999999" x14ac:dyDescent="0.3">
      <c r="A142" s="23" t="str">
        <f t="shared" si="0"/>
        <v/>
      </c>
      <c r="B142" s="23" t="str">
        <f t="shared" si="6"/>
        <v/>
      </c>
      <c r="C142" s="23" t="str">
        <f t="shared" si="7"/>
        <v/>
      </c>
      <c r="D142" s="24" t="str">
        <f t="shared" si="8"/>
        <v/>
      </c>
      <c r="E142" s="25" t="str">
        <f t="shared" si="9"/>
        <v/>
      </c>
      <c r="F142" s="22" t="str">
        <f t="shared" si="10"/>
        <v/>
      </c>
      <c r="G142" s="22" t="str">
        <f t="shared" si="11"/>
        <v/>
      </c>
      <c r="H142" s="22" t="str">
        <f t="shared" si="12"/>
        <v/>
      </c>
    </row>
    <row r="143" spans="1:8" ht="17.399999999999999" x14ac:dyDescent="0.3">
      <c r="A143" s="23" t="str">
        <f t="shared" si="0"/>
        <v/>
      </c>
      <c r="B143" s="23" t="str">
        <f t="shared" si="6"/>
        <v/>
      </c>
      <c r="C143" s="23" t="str">
        <f t="shared" si="7"/>
        <v/>
      </c>
      <c r="D143" s="24" t="str">
        <f t="shared" si="8"/>
        <v/>
      </c>
      <c r="E143" s="25" t="str">
        <f t="shared" si="9"/>
        <v/>
      </c>
      <c r="F143" s="22" t="str">
        <f t="shared" si="10"/>
        <v/>
      </c>
      <c r="G143" s="22" t="str">
        <f t="shared" si="11"/>
        <v/>
      </c>
      <c r="H143" s="22" t="str">
        <f t="shared" si="12"/>
        <v/>
      </c>
    </row>
    <row r="144" spans="1:8" ht="17.399999999999999" x14ac:dyDescent="0.3">
      <c r="A144" s="23" t="str">
        <f t="shared" si="0"/>
        <v/>
      </c>
      <c r="B144" s="23" t="str">
        <f t="shared" si="6"/>
        <v/>
      </c>
      <c r="C144" s="23" t="str">
        <f t="shared" si="7"/>
        <v/>
      </c>
      <c r="D144" s="24" t="str">
        <f t="shared" si="8"/>
        <v/>
      </c>
      <c r="E144" s="25" t="str">
        <f t="shared" si="9"/>
        <v/>
      </c>
      <c r="F144" s="22" t="str">
        <f t="shared" si="10"/>
        <v/>
      </c>
      <c r="G144" s="22" t="str">
        <f t="shared" si="11"/>
        <v/>
      </c>
      <c r="H144" s="22" t="str">
        <f t="shared" si="12"/>
        <v/>
      </c>
    </row>
    <row r="145" spans="1:8" ht="17.399999999999999" x14ac:dyDescent="0.3">
      <c r="A145" s="23" t="str">
        <f t="shared" si="0"/>
        <v/>
      </c>
      <c r="B145" s="23" t="str">
        <f t="shared" si="6"/>
        <v/>
      </c>
      <c r="C145" s="23" t="str">
        <f t="shared" si="7"/>
        <v/>
      </c>
      <c r="D145" s="24" t="str">
        <f t="shared" si="8"/>
        <v/>
      </c>
      <c r="E145" s="25" t="str">
        <f t="shared" si="9"/>
        <v/>
      </c>
      <c r="F145" s="22" t="str">
        <f t="shared" si="10"/>
        <v/>
      </c>
      <c r="G145" s="22" t="str">
        <f t="shared" si="11"/>
        <v/>
      </c>
      <c r="H145" s="22" t="str">
        <f t="shared" si="12"/>
        <v/>
      </c>
    </row>
    <row r="146" spans="1:8" ht="17.399999999999999" x14ac:dyDescent="0.3">
      <c r="A146" s="23" t="str">
        <f t="shared" si="0"/>
        <v/>
      </c>
      <c r="B146" s="23" t="str">
        <f t="shared" si="6"/>
        <v/>
      </c>
      <c r="C146" s="23" t="str">
        <f t="shared" si="7"/>
        <v/>
      </c>
      <c r="D146" s="24" t="str">
        <f t="shared" si="8"/>
        <v/>
      </c>
      <c r="E146" s="25" t="str">
        <f t="shared" si="9"/>
        <v/>
      </c>
      <c r="F146" s="22" t="str">
        <f t="shared" si="10"/>
        <v/>
      </c>
      <c r="G146" s="22" t="str">
        <f t="shared" si="11"/>
        <v/>
      </c>
      <c r="H146" s="22" t="str">
        <f t="shared" si="12"/>
        <v/>
      </c>
    </row>
    <row r="147" spans="1:8" ht="17.399999999999999" x14ac:dyDescent="0.3">
      <c r="A147" s="23" t="str">
        <f t="shared" si="0"/>
        <v/>
      </c>
      <c r="B147" s="23" t="str">
        <f t="shared" si="6"/>
        <v/>
      </c>
      <c r="C147" s="23" t="str">
        <f t="shared" si="7"/>
        <v/>
      </c>
      <c r="D147" s="24" t="str">
        <f t="shared" si="8"/>
        <v/>
      </c>
      <c r="E147" s="25" t="str">
        <f t="shared" si="9"/>
        <v/>
      </c>
      <c r="F147" s="22" t="str">
        <f t="shared" si="10"/>
        <v/>
      </c>
      <c r="G147" s="22" t="str">
        <f t="shared" si="11"/>
        <v/>
      </c>
      <c r="H147" s="22" t="str">
        <f t="shared" si="12"/>
        <v/>
      </c>
    </row>
    <row r="148" spans="1:8" ht="17.399999999999999" x14ac:dyDescent="0.3">
      <c r="A148" s="23" t="str">
        <f t="shared" si="0"/>
        <v/>
      </c>
      <c r="B148" s="23" t="str">
        <f t="shared" si="6"/>
        <v/>
      </c>
      <c r="C148" s="23" t="str">
        <f t="shared" si="7"/>
        <v/>
      </c>
      <c r="D148" s="24" t="str">
        <f t="shared" si="8"/>
        <v/>
      </c>
      <c r="E148" s="25" t="str">
        <f t="shared" si="9"/>
        <v/>
      </c>
      <c r="F148" s="22" t="str">
        <f t="shared" si="10"/>
        <v/>
      </c>
      <c r="G148" s="22" t="str">
        <f t="shared" si="11"/>
        <v/>
      </c>
      <c r="H148" s="22" t="str">
        <f t="shared" si="12"/>
        <v/>
      </c>
    </row>
    <row r="149" spans="1:8" ht="17.399999999999999" x14ac:dyDescent="0.3">
      <c r="A149" s="23" t="str">
        <f t="shared" si="0"/>
        <v/>
      </c>
      <c r="B149" s="23" t="str">
        <f t="shared" si="6"/>
        <v/>
      </c>
      <c r="C149" s="23" t="str">
        <f t="shared" si="7"/>
        <v/>
      </c>
      <c r="D149" s="24" t="str">
        <f t="shared" si="8"/>
        <v/>
      </c>
      <c r="E149" s="25" t="str">
        <f t="shared" si="9"/>
        <v/>
      </c>
      <c r="F149" s="22" t="str">
        <f t="shared" si="10"/>
        <v/>
      </c>
      <c r="G149" s="22" t="str">
        <f t="shared" si="11"/>
        <v/>
      </c>
      <c r="H149" s="22" t="str">
        <f t="shared" si="12"/>
        <v/>
      </c>
    </row>
    <row r="150" spans="1:8" ht="17.399999999999999" x14ac:dyDescent="0.3">
      <c r="A150" s="23" t="str">
        <f t="shared" si="0"/>
        <v/>
      </c>
      <c r="B150" s="23" t="str">
        <f t="shared" si="6"/>
        <v/>
      </c>
      <c r="C150" s="23" t="str">
        <f t="shared" si="7"/>
        <v/>
      </c>
      <c r="D150" s="24" t="str">
        <f t="shared" si="8"/>
        <v/>
      </c>
      <c r="E150" s="25" t="str">
        <f t="shared" si="9"/>
        <v/>
      </c>
      <c r="F150" s="22" t="str">
        <f t="shared" si="10"/>
        <v/>
      </c>
      <c r="G150" s="22" t="str">
        <f t="shared" si="11"/>
        <v/>
      </c>
      <c r="H150" s="22" t="str">
        <f t="shared" si="12"/>
        <v/>
      </c>
    </row>
    <row r="151" spans="1:8" ht="17.399999999999999" x14ac:dyDescent="0.3">
      <c r="A151" s="23" t="str">
        <f t="shared" si="0"/>
        <v/>
      </c>
      <c r="B151" s="23" t="str">
        <f t="shared" si="6"/>
        <v/>
      </c>
      <c r="C151" s="23" t="str">
        <f t="shared" si="7"/>
        <v/>
      </c>
      <c r="D151" s="24" t="str">
        <f t="shared" si="8"/>
        <v/>
      </c>
      <c r="E151" s="25" t="str">
        <f t="shared" si="9"/>
        <v/>
      </c>
      <c r="F151" s="22" t="str">
        <f t="shared" si="10"/>
        <v/>
      </c>
      <c r="G151" s="22" t="str">
        <f t="shared" si="11"/>
        <v/>
      </c>
      <c r="H151" s="22" t="str">
        <f t="shared" si="12"/>
        <v/>
      </c>
    </row>
    <row r="152" spans="1:8" ht="17.399999999999999" x14ac:dyDescent="0.3">
      <c r="A152" s="23" t="str">
        <f t="shared" si="0"/>
        <v/>
      </c>
      <c r="B152" s="23" t="str">
        <f t="shared" si="6"/>
        <v/>
      </c>
      <c r="C152" s="23" t="str">
        <f t="shared" si="7"/>
        <v/>
      </c>
      <c r="D152" s="24" t="str">
        <f t="shared" si="8"/>
        <v/>
      </c>
      <c r="E152" s="25" t="str">
        <f t="shared" si="9"/>
        <v/>
      </c>
      <c r="F152" s="22" t="str">
        <f t="shared" si="10"/>
        <v/>
      </c>
      <c r="G152" s="22" t="str">
        <f t="shared" si="11"/>
        <v/>
      </c>
      <c r="H152" s="22" t="str">
        <f t="shared" si="12"/>
        <v/>
      </c>
    </row>
    <row r="153" spans="1:8" ht="17.399999999999999" x14ac:dyDescent="0.3">
      <c r="A153" s="23" t="str">
        <f t="shared" si="0"/>
        <v/>
      </c>
      <c r="B153" s="23" t="str">
        <f t="shared" si="6"/>
        <v/>
      </c>
      <c r="C153" s="23" t="str">
        <f t="shared" si="7"/>
        <v/>
      </c>
      <c r="D153" s="24" t="str">
        <f t="shared" si="8"/>
        <v/>
      </c>
      <c r="E153" s="25" t="str">
        <f t="shared" si="9"/>
        <v/>
      </c>
      <c r="F153" s="22" t="str">
        <f t="shared" si="10"/>
        <v/>
      </c>
      <c r="G153" s="22" t="str">
        <f t="shared" si="11"/>
        <v/>
      </c>
      <c r="H153" s="22" t="str">
        <f t="shared" si="12"/>
        <v/>
      </c>
    </row>
    <row r="154" spans="1:8" ht="17.399999999999999" x14ac:dyDescent="0.3">
      <c r="A154" s="23" t="str">
        <f t="shared" si="0"/>
        <v/>
      </c>
      <c r="B154" s="23" t="str">
        <f t="shared" si="6"/>
        <v/>
      </c>
      <c r="C154" s="23" t="str">
        <f t="shared" si="7"/>
        <v/>
      </c>
      <c r="D154" s="24" t="str">
        <f t="shared" si="8"/>
        <v/>
      </c>
      <c r="E154" s="25" t="str">
        <f t="shared" si="9"/>
        <v/>
      </c>
      <c r="F154" s="22" t="str">
        <f t="shared" si="10"/>
        <v/>
      </c>
      <c r="G154" s="22" t="str">
        <f t="shared" si="11"/>
        <v/>
      </c>
      <c r="H154" s="22" t="str">
        <f t="shared" si="12"/>
        <v/>
      </c>
    </row>
    <row r="155" spans="1:8" ht="17.399999999999999" x14ac:dyDescent="0.3">
      <c r="A155" s="23" t="str">
        <f t="shared" si="0"/>
        <v/>
      </c>
      <c r="B155" s="23" t="str">
        <f t="shared" si="6"/>
        <v/>
      </c>
      <c r="C155" s="23" t="str">
        <f t="shared" si="7"/>
        <v/>
      </c>
      <c r="D155" s="24" t="str">
        <f t="shared" si="8"/>
        <v/>
      </c>
      <c r="E155" s="25" t="str">
        <f t="shared" si="9"/>
        <v/>
      </c>
      <c r="F155" s="22" t="str">
        <f t="shared" si="10"/>
        <v/>
      </c>
      <c r="G155" s="22" t="str">
        <f t="shared" si="11"/>
        <v/>
      </c>
      <c r="H155" s="22" t="str">
        <f t="shared" si="12"/>
        <v/>
      </c>
    </row>
    <row r="156" spans="1:8" ht="17.399999999999999" x14ac:dyDescent="0.3">
      <c r="A156" s="23" t="str">
        <f t="shared" ref="A156" si="13">IF(A155&lt;$A$91+$B$46-1,A155+1,"")</f>
        <v/>
      </c>
      <c r="B156" s="23" t="str">
        <f t="shared" si="6"/>
        <v/>
      </c>
      <c r="C156" s="23" t="str">
        <f t="shared" si="7"/>
        <v/>
      </c>
      <c r="D156" s="24" t="str">
        <f t="shared" ref="D156" si="14">IF(A156="","",$F$46*12)</f>
        <v/>
      </c>
      <c r="E156" s="25" t="str">
        <f t="shared" ref="E156" si="15">IF(A156="","",E155+12*$F$46)</f>
        <v/>
      </c>
      <c r="F156" s="22" t="str">
        <f t="shared" ref="F156" si="16">IF(A156="","",FV($G$46/12,1*12,-$F$46,-F155,0))</f>
        <v/>
      </c>
      <c r="G156" s="22" t="str">
        <f t="shared" ref="G156" si="17">IF(A156="","",F156-E156)</f>
        <v/>
      </c>
      <c r="H156" s="22" t="str">
        <f t="shared" ref="H156" si="18">IF(A156="","",G156-G155)</f>
        <v/>
      </c>
    </row>
    <row r="157" spans="1:8" ht="17.399999999999999" x14ac:dyDescent="0.3">
      <c r="A157" s="23"/>
      <c r="B157" s="23"/>
      <c r="C157" s="23"/>
      <c r="D157" s="24"/>
      <c r="E157" s="25"/>
      <c r="F157" s="22"/>
      <c r="G157" s="22"/>
      <c r="H157" s="22"/>
    </row>
    <row r="158" spans="1:8" ht="17.399999999999999" x14ac:dyDescent="0.3">
      <c r="A158" s="23"/>
      <c r="B158" s="23"/>
      <c r="C158" s="23"/>
      <c r="D158" s="24"/>
      <c r="E158" s="25"/>
      <c r="F158" s="22"/>
      <c r="G158" s="22"/>
      <c r="H158" s="22"/>
    </row>
    <row r="159" spans="1:8" ht="17.399999999999999" x14ac:dyDescent="0.3">
      <c r="A159" s="23"/>
      <c r="B159" s="23"/>
      <c r="C159" s="23"/>
      <c r="D159" s="24"/>
      <c r="E159" s="25"/>
      <c r="F159" s="22"/>
      <c r="G159" s="22"/>
      <c r="H159" s="22"/>
    </row>
    <row r="160" spans="1:8" ht="17.399999999999999" x14ac:dyDescent="0.3">
      <c r="A160" s="23"/>
      <c r="B160" s="23"/>
      <c r="C160" s="23"/>
      <c r="D160" s="24"/>
      <c r="E160" s="25"/>
      <c r="F160" s="22"/>
      <c r="G160" s="22"/>
      <c r="H160" s="22"/>
    </row>
    <row r="161" spans="1:8" ht="17.399999999999999" x14ac:dyDescent="0.3">
      <c r="A161" s="23"/>
      <c r="B161" s="23"/>
      <c r="C161" s="23"/>
      <c r="D161" s="24"/>
      <c r="E161" s="25"/>
      <c r="F161" s="22"/>
      <c r="G161" s="22"/>
      <c r="H161" s="22"/>
    </row>
    <row r="162" spans="1:8" ht="17.399999999999999" x14ac:dyDescent="0.3">
      <c r="A162" s="23"/>
      <c r="B162" s="23"/>
      <c r="C162" s="23"/>
      <c r="D162" s="24"/>
      <c r="E162" s="25"/>
      <c r="F162" s="22"/>
      <c r="G162" s="22"/>
      <c r="H162" s="22"/>
    </row>
    <row r="163" spans="1:8" ht="17.399999999999999" x14ac:dyDescent="0.3">
      <c r="A163" s="23"/>
      <c r="B163" s="23"/>
      <c r="C163" s="23"/>
      <c r="D163" s="24"/>
      <c r="E163" s="25"/>
      <c r="F163" s="22"/>
      <c r="G163" s="22"/>
      <c r="H163" s="22"/>
    </row>
    <row r="164" spans="1:8" ht="17.399999999999999" x14ac:dyDescent="0.3">
      <c r="A164" s="23"/>
      <c r="B164" s="23"/>
      <c r="C164" s="23"/>
      <c r="D164" s="24"/>
      <c r="E164" s="25"/>
      <c r="F164" s="22"/>
      <c r="G164" s="22"/>
      <c r="H164" s="22"/>
    </row>
    <row r="165" spans="1:8" ht="17.399999999999999" x14ac:dyDescent="0.3">
      <c r="A165" s="23"/>
      <c r="B165" s="23"/>
      <c r="C165" s="23"/>
      <c r="D165" s="24"/>
      <c r="E165" s="25"/>
      <c r="F165" s="22"/>
      <c r="G165" s="22"/>
      <c r="H165" s="22"/>
    </row>
    <row r="166" spans="1:8" ht="17.399999999999999" x14ac:dyDescent="0.3">
      <c r="A166" s="23"/>
      <c r="B166" s="23"/>
      <c r="C166" s="23"/>
      <c r="D166" s="24"/>
      <c r="E166" s="25"/>
      <c r="F166" s="22"/>
      <c r="G166" s="22"/>
      <c r="H166" s="22"/>
    </row>
    <row r="167" spans="1:8" ht="17.399999999999999" x14ac:dyDescent="0.3">
      <c r="A167" s="23"/>
      <c r="B167" s="23"/>
      <c r="C167" s="23"/>
      <c r="D167" s="24"/>
      <c r="E167" s="25"/>
      <c r="F167" s="22"/>
      <c r="G167" s="22"/>
      <c r="H167" s="22"/>
    </row>
    <row r="168" spans="1:8" ht="17.399999999999999" x14ac:dyDescent="0.3">
      <c r="A168" s="23"/>
      <c r="B168" s="23"/>
      <c r="C168" s="23"/>
      <c r="D168" s="24"/>
      <c r="E168" s="25"/>
      <c r="F168" s="22"/>
      <c r="G168" s="22"/>
      <c r="H168" s="22"/>
    </row>
    <row r="169" spans="1:8" ht="17.399999999999999" x14ac:dyDescent="0.3">
      <c r="A169" s="23"/>
      <c r="B169" s="23"/>
      <c r="C169" s="23"/>
      <c r="D169" s="24"/>
      <c r="E169" s="25"/>
      <c r="F169" s="22"/>
      <c r="G169" s="22"/>
      <c r="H169" s="22"/>
    </row>
    <row r="170" spans="1:8" ht="17.399999999999999" x14ac:dyDescent="0.3">
      <c r="A170" s="23"/>
      <c r="B170" s="23"/>
      <c r="C170" s="23"/>
      <c r="D170" s="24"/>
      <c r="E170" s="25"/>
      <c r="F170" s="22"/>
      <c r="G170" s="22"/>
      <c r="H170" s="22"/>
    </row>
    <row r="171" spans="1:8" ht="17.399999999999999" customHeight="1" x14ac:dyDescent="0.25">
      <c r="A171" s="94" t="s">
        <v>44</v>
      </c>
      <c r="B171" s="94"/>
      <c r="C171" s="94"/>
      <c r="D171" s="94"/>
      <c r="E171" s="94"/>
      <c r="F171" s="94"/>
      <c r="G171" s="94"/>
      <c r="H171" s="94"/>
    </row>
    <row r="172" spans="1:8" ht="17.399999999999999" customHeight="1" x14ac:dyDescent="0.25">
      <c r="A172" s="94"/>
      <c r="B172" s="94"/>
      <c r="C172" s="94"/>
      <c r="D172" s="94"/>
      <c r="E172" s="94"/>
      <c r="F172" s="94"/>
      <c r="G172" s="94"/>
      <c r="H172" s="94"/>
    </row>
    <row r="173" spans="1:8" ht="17.399999999999999" customHeight="1" x14ac:dyDescent="0.25">
      <c r="A173" s="94"/>
      <c r="B173" s="94"/>
      <c r="C173" s="94"/>
      <c r="D173" s="94"/>
      <c r="E173" s="94"/>
      <c r="F173" s="94"/>
      <c r="G173" s="94"/>
      <c r="H173" s="94"/>
    </row>
    <row r="174" spans="1:8" ht="17.399999999999999" customHeight="1" x14ac:dyDescent="0.25">
      <c r="A174" s="94"/>
      <c r="B174" s="94"/>
      <c r="C174" s="94"/>
      <c r="D174" s="94"/>
      <c r="E174" s="94"/>
      <c r="F174" s="94"/>
      <c r="G174" s="94"/>
      <c r="H174" s="94"/>
    </row>
    <row r="175" spans="1:8" ht="17.399999999999999" customHeight="1" x14ac:dyDescent="0.25">
      <c r="A175" s="94"/>
      <c r="B175" s="94"/>
      <c r="C175" s="94"/>
      <c r="D175" s="94"/>
      <c r="E175" s="94"/>
      <c r="F175" s="94"/>
      <c r="G175" s="94"/>
      <c r="H175" s="94"/>
    </row>
    <row r="176" spans="1:8" ht="17.399999999999999" customHeight="1" x14ac:dyDescent="0.25">
      <c r="A176" s="81"/>
      <c r="B176" s="81"/>
      <c r="C176" s="81"/>
      <c r="D176" s="81"/>
      <c r="E176" s="81"/>
      <c r="F176" s="81"/>
      <c r="G176" s="81"/>
      <c r="H176" s="81"/>
    </row>
  </sheetData>
  <mergeCells count="23">
    <mergeCell ref="A171:H175"/>
    <mergeCell ref="B58:C58"/>
    <mergeCell ref="B50:C50"/>
    <mergeCell ref="B52:C52"/>
    <mergeCell ref="F52:G52"/>
    <mergeCell ref="B56:D56"/>
    <mergeCell ref="E58:F58"/>
    <mergeCell ref="A54:H54"/>
    <mergeCell ref="E56:G56"/>
    <mergeCell ref="F50:H50"/>
    <mergeCell ref="B12:C12"/>
    <mergeCell ref="C13:E13"/>
    <mergeCell ref="A40:H40"/>
    <mergeCell ref="A42:H42"/>
    <mergeCell ref="A48:H48"/>
    <mergeCell ref="D46:E46"/>
    <mergeCell ref="B11:C11"/>
    <mergeCell ref="A2:H2"/>
    <mergeCell ref="F4:F5"/>
    <mergeCell ref="B9:C9"/>
    <mergeCell ref="B10:C10"/>
    <mergeCell ref="G4:H4"/>
    <mergeCell ref="C3:F3"/>
  </mergeCells>
  <hyperlinks>
    <hyperlink ref="B12" r:id="rId1" xr:uid="{9AA73CD9-14BB-488F-B619-81AA2A6698CC}"/>
  </hyperlinks>
  <pageMargins left="0.70866141732283461" right="0.70866141732283461" top="0.74803149606299213" bottom="0.74803149606299213" header="0.31496062992125984" footer="0.31496062992125984"/>
  <pageSetup paperSize="9" scale="46" fitToHeight="0" orientation="portrait" horizontalDpi="4294967293" verticalDpi="0" r:id="rId2"/>
  <rowBreaks count="1" manualBreakCount="1">
    <brk id="8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1715-31AC-4365-8109-9C2F9564CB5E}">
  <sheetPr>
    <pageSetUpPr fitToPage="1"/>
  </sheetPr>
  <dimension ref="A2:I176"/>
  <sheetViews>
    <sheetView showGridLines="0" zoomScale="85" zoomScaleNormal="85" zoomScaleSheetLayoutView="85" zoomScalePageLayoutView="115" workbookViewId="0"/>
  </sheetViews>
  <sheetFormatPr defaultRowHeight="13.8" x14ac:dyDescent="0.25"/>
  <cols>
    <col min="1" max="8" width="22.77734375" style="1" customWidth="1"/>
    <col min="9" max="9" width="2.77734375" style="1" customWidth="1"/>
    <col min="10" max="16384" width="8.88671875" style="1"/>
  </cols>
  <sheetData>
    <row r="2" spans="1:9" s="4" customFormat="1" ht="35.4" x14ac:dyDescent="0.3">
      <c r="A2" s="83" t="str">
        <f>IF('Investiční plán - barevně'!A2="","",'Investiční plán - barevně'!A2)</f>
        <v>Váš současný investiční majetek</v>
      </c>
      <c r="B2" s="83"/>
      <c r="C2" s="83"/>
      <c r="D2" s="83"/>
      <c r="E2" s="83"/>
      <c r="F2" s="83"/>
      <c r="G2" s="83"/>
      <c r="H2" s="83"/>
    </row>
    <row r="3" spans="1:9" s="4" customFormat="1" ht="30" customHeight="1" x14ac:dyDescent="0.3">
      <c r="A3" s="30"/>
      <c r="B3" s="30"/>
      <c r="C3" s="30"/>
      <c r="D3" s="30"/>
      <c r="E3" s="30"/>
      <c r="F3" s="30"/>
      <c r="G3" s="30"/>
      <c r="H3" s="30"/>
    </row>
    <row r="4" spans="1:9" s="4" customFormat="1" ht="16.95" customHeight="1" x14ac:dyDescent="0.3">
      <c r="A4" s="30"/>
      <c r="B4" s="48" t="str">
        <f>IF('Investiční plán - barevně'!B4="","",'Investiční plán - barevně'!B4)</f>
        <v>Aktuální rok</v>
      </c>
      <c r="C4" s="27">
        <f>IF('Investiční plán - barevně'!C4="","",'Investiční plán - barevně'!C4)</f>
        <v>2026</v>
      </c>
      <c r="D4" s="30"/>
      <c r="E4" s="30"/>
      <c r="F4" s="84" t="str">
        <f>IF('Investiční plán - barevně'!F4="","",'Investiční plán - barevně'!F4)</f>
        <v>Vaše čistá hodnota majetku</v>
      </c>
      <c r="G4" s="87" t="str">
        <f>IF('Investiční plán - barevně'!G4="","",'Investiční plán - barevně'!G4)</f>
        <v>Z toho Váš čistý výnos historicky</v>
      </c>
      <c r="H4" s="87"/>
    </row>
    <row r="5" spans="1:9" s="4" customFormat="1" ht="16.95" customHeight="1" x14ac:dyDescent="0.3">
      <c r="A5" s="30"/>
      <c r="B5" s="48" t="str">
        <f>IF('Investiční plán - barevně'!B5="","",'Investiční plán - barevně'!B5)</f>
        <v>Aktuální měsíc</v>
      </c>
      <c r="C5" s="27" t="str">
        <f>IF('Investiční plán - barevně'!C5="","",'Investiční plán - barevně'!C5)</f>
        <v>leden</v>
      </c>
      <c r="D5" s="30"/>
      <c r="E5" s="30"/>
      <c r="F5" s="85" t="str">
        <f>IF('Investiční plán - barevně'!F5="","",'Investiční plán - barevně'!F5)</f>
        <v/>
      </c>
      <c r="G5" s="61" t="str">
        <f>IF('Investiční plán - barevně'!G5="","",'Investiční plán - barevně'!G5)</f>
        <v>Nominálně</v>
      </c>
      <c r="H5" s="61" t="str">
        <f>IF('Investiční plán - barevně'!H5="","",'Investiční plán - barevně'!H5)</f>
        <v>Procentuálně</v>
      </c>
    </row>
    <row r="6" spans="1:9" s="4" customFormat="1" ht="10.050000000000001" customHeight="1" x14ac:dyDescent="0.3">
      <c r="A6" s="30"/>
      <c r="B6" s="30"/>
      <c r="C6" s="30"/>
      <c r="D6" s="30"/>
      <c r="E6" s="30"/>
      <c r="F6" s="30"/>
      <c r="G6" s="30"/>
      <c r="H6" s="30"/>
    </row>
    <row r="7" spans="1:9" s="4" customFormat="1" ht="17.399999999999999" x14ac:dyDescent="0.3">
      <c r="A7" s="34"/>
      <c r="B7" s="48"/>
      <c r="C7" s="27"/>
      <c r="D7" s="18"/>
      <c r="E7" s="34" t="str">
        <f>IF('Investiční plán - barevně'!E7="","",'Investiční plán - barevně'!E7)</f>
        <v>Investiční nemovitosti (ve fondu)</v>
      </c>
      <c r="F7" s="77">
        <f>IF('Investiční plán - barevně'!F7="","",'Investiční plán - barevně'!F7)</f>
        <v>200000</v>
      </c>
      <c r="G7" s="64" t="str">
        <f>IF('Investiční plán - barevně'!G7="","",'Investiční plán - barevně'!G7)</f>
        <v/>
      </c>
      <c r="H7" s="62" t="str">
        <f>IF('Investiční plán - barevně'!H7="","",'Investiční plán - barevně'!H7)</f>
        <v/>
      </c>
      <c r="I7" s="60">
        <f>IF('Investiční plán - barevně'!I7="","",'Investiční plán - barevně'!I7)</f>
        <v>0.28000000000000003</v>
      </c>
    </row>
    <row r="8" spans="1:9" s="4" customFormat="1" ht="17.399999999999999" x14ac:dyDescent="0.3">
      <c r="A8" s="34"/>
      <c r="B8" s="104" t="str">
        <f>IF('Investiční plán - barevně'!B8:C8="","",'Investiční plán - barevně'!B8:C8)</f>
        <v>Zpracoval:</v>
      </c>
      <c r="C8" s="104"/>
      <c r="D8" s="18"/>
      <c r="E8" s="34" t="str">
        <f>IF('Investiční plán - barevně'!E8="","",'Investiční plán - barevně'!E8)</f>
        <v>Zlato</v>
      </c>
      <c r="F8" s="77">
        <f>IF('Investiční plán - barevně'!F8="","",'Investiční plán - barevně'!F8)</f>
        <v>200000</v>
      </c>
      <c r="G8" s="64">
        <f>IF('Investiční plán - barevně'!G8="","",'Investiční plán - barevně'!G8)</f>
        <v>72000</v>
      </c>
      <c r="H8" s="62">
        <f>IF('Investiční plán - barevně'!H8="","",'Investiční plán - barevně'!H8)</f>
        <v>0.5625</v>
      </c>
      <c r="I8" s="60">
        <f>IF('Investiční plán - barevně'!I8="","",'Investiční plán - barevně'!I8)</f>
        <v>0.28000000000000003</v>
      </c>
    </row>
    <row r="9" spans="1:9" s="4" customFormat="1" ht="17.399999999999999" x14ac:dyDescent="0.3">
      <c r="A9" s="17"/>
      <c r="B9" s="82" t="str">
        <f>IF('Investiční plán - barevně'!B9:C9="","",'Investiční plán - barevně'!B9:C9)</f>
        <v>Ing. Petr Kolečko - zlatý poradce</v>
      </c>
      <c r="C9" s="82"/>
      <c r="D9" s="18"/>
      <c r="E9" s="34" t="str">
        <f>IF('Investiční plán - barevně'!E9="","",'Investiční plán - barevně'!E9)</f>
        <v>Stříbro</v>
      </c>
      <c r="F9" s="77">
        <f>IF('Investiční plán - barevně'!F9="","",'Investiční plán - barevně'!F9)</f>
        <v>50000</v>
      </c>
      <c r="G9" s="64">
        <f>IF('Investiční plán - barevně'!G9="","",'Investiční plán - barevně'!G9)</f>
        <v>14000</v>
      </c>
      <c r="H9" s="62">
        <f>IF('Investiční plán - barevně'!H9="","",'Investiční plán - barevně'!H9)</f>
        <v>0.3888888888888889</v>
      </c>
      <c r="I9" s="60">
        <f>IF('Investiční plán - barevně'!I9="","",'Investiční plán - barevně'!I9)</f>
        <v>7.4999999999999997E-2</v>
      </c>
    </row>
    <row r="10" spans="1:9" s="4" customFormat="1" ht="17.399999999999999" customHeight="1" x14ac:dyDescent="0.3">
      <c r="A10" s="47"/>
      <c r="B10" s="82" t="str">
        <f>IF('Investiční plán - barevně'!B10:C10="","",'Investiční plán - barevně'!B10:C10)</f>
        <v>+420 737 789 991</v>
      </c>
      <c r="C10" s="82"/>
      <c r="D10" s="18"/>
      <c r="E10" s="34" t="str">
        <f>IF('Investiční plán - barevně'!E10="","",'Investiční plán - barevně'!E10)</f>
        <v>Bitcoin</v>
      </c>
      <c r="F10" s="77">
        <f>IF('Investiční plán - barevně'!F10="","",'Investiční plán - barevně'!F10)</f>
        <v>50000</v>
      </c>
      <c r="G10" s="64">
        <f>IF('Investiční plán - barevně'!G10="","",'Investiční plán - barevně'!G10)</f>
        <v>28000</v>
      </c>
      <c r="H10" s="62">
        <f>IF('Investiční plán - barevně'!H10="","",'Investiční plán - barevně'!H10)</f>
        <v>1.2727272727272727</v>
      </c>
      <c r="I10" s="60">
        <f>IF('Investiční plán - barevně'!I10="","",'Investiční plán - barevně'!I10)</f>
        <v>7.4999999999999997E-2</v>
      </c>
    </row>
    <row r="11" spans="1:9" s="4" customFormat="1" ht="17.399999999999999" x14ac:dyDescent="0.3">
      <c r="A11" s="34"/>
      <c r="B11" s="82" t="str">
        <f>IF('Investiční plán - barevně'!B11:C11="","",'Investiční plán - barevně'!B11:C11)</f>
        <v>petr.kolecko@goldengate.cz</v>
      </c>
      <c r="C11" s="82"/>
      <c r="D11" s="36"/>
      <c r="E11" s="38" t="str">
        <f>IF('Investiční plán - barevně'!E11="","",'Investiční plán - barevně'!E11)</f>
        <v>Finanční produkty</v>
      </c>
      <c r="F11" s="78">
        <f>IF('Investiční plán - barevně'!F11="","",'Investiční plán - barevně'!F11)</f>
        <v>200000</v>
      </c>
      <c r="G11" s="66">
        <f>IF('Investiční plán - barevně'!G11="","",'Investiční plán - barevně'!G11)</f>
        <v>30000</v>
      </c>
      <c r="H11" s="68">
        <f>IF('Investiční plán - barevně'!H11="","",'Investiční plán - barevně'!H11)</f>
        <v>0.17647058823529413</v>
      </c>
      <c r="I11" s="60">
        <f>IF('Investiční plán - barevně'!I11="","",'Investiční plán - barevně'!I11)</f>
        <v>0.28000000000000003</v>
      </c>
    </row>
    <row r="12" spans="1:9" s="4" customFormat="1" ht="16.2" x14ac:dyDescent="0.3">
      <c r="A12" s="34"/>
      <c r="B12" s="82" t="str">
        <f>IF('Investiční plán - barevně'!B12:C12="","",'Investiční plán - barevně'!B12:C12)</f>
        <v>www.petrkolecko.cz</v>
      </c>
      <c r="C12" s="82"/>
      <c r="D12" s="37"/>
      <c r="G12" s="40"/>
    </row>
    <row r="13" spans="1:9" s="4" customFormat="1" ht="17.399999999999999" x14ac:dyDescent="0.3">
      <c r="A13" s="34"/>
      <c r="C13" s="90" t="str">
        <f>IF('Investiční plán - barevně'!C13="","",'Investiční plán - barevně'!C13)</f>
        <v>Dnešní celková hodnota majetku</v>
      </c>
      <c r="D13" s="90" t="str">
        <f>IF('Investiční plán - barevně'!D13="","",'Investiční plán - barevně'!D13)</f>
        <v/>
      </c>
      <c r="E13" s="90" t="str">
        <f>IF('Investiční plán - barevně'!E13="","",'Investiční plán - barevně'!E13)</f>
        <v/>
      </c>
      <c r="F13" s="44">
        <f>SUM(F7:F11)</f>
        <v>700000</v>
      </c>
      <c r="G13" s="44">
        <f>IF(AND(G7="",G8="",G9="",G10="",G11=""),"",SUM(G7:G11))</f>
        <v>144000</v>
      </c>
      <c r="H13" s="62">
        <f>IF('Investiční plán - barevně'!H13="","",'Investiční plán - barevně'!H13)</f>
        <v>0.25899280575539568</v>
      </c>
    </row>
    <row r="14" spans="1:9" s="4" customFormat="1" x14ac:dyDescent="0.3">
      <c r="A14" s="40"/>
    </row>
    <row r="15" spans="1:9" s="4" customFormat="1" x14ac:dyDescent="0.3">
      <c r="A15" s="40"/>
      <c r="B15" s="41"/>
      <c r="C15" s="42"/>
      <c r="D15" s="43"/>
      <c r="E15" s="43"/>
    </row>
    <row r="16" spans="1:9" x14ac:dyDescent="0.25">
      <c r="A16" s="8"/>
      <c r="B16" s="5"/>
      <c r="C16" s="10"/>
      <c r="D16" s="3"/>
      <c r="E16" s="3"/>
    </row>
    <row r="17" spans="1:3" x14ac:dyDescent="0.25">
      <c r="B17" s="11"/>
      <c r="C17" s="9"/>
    </row>
    <row r="18" spans="1:3" ht="16.2" x14ac:dyDescent="0.3">
      <c r="A18" s="6"/>
      <c r="B18" s="12"/>
      <c r="C18" s="9"/>
    </row>
    <row r="19" spans="1:3" x14ac:dyDescent="0.25">
      <c r="A19" s="2"/>
      <c r="B19" s="5"/>
      <c r="C19" s="3"/>
    </row>
    <row r="20" spans="1:3" x14ac:dyDescent="0.25">
      <c r="A20" s="2"/>
      <c r="B20" s="2"/>
      <c r="C20" s="3"/>
    </row>
    <row r="21" spans="1:3" x14ac:dyDescent="0.25">
      <c r="A21" s="2"/>
      <c r="B21" s="2"/>
      <c r="C21" s="3"/>
    </row>
    <row r="22" spans="1:3" x14ac:dyDescent="0.25">
      <c r="A22" s="2"/>
      <c r="B22" s="2"/>
      <c r="C22" s="3"/>
    </row>
    <row r="23" spans="1:3" x14ac:dyDescent="0.25">
      <c r="A23" s="2"/>
      <c r="B23" s="2"/>
      <c r="C23" s="3"/>
    </row>
    <row r="24" spans="1:3" x14ac:dyDescent="0.25">
      <c r="A24" s="2"/>
      <c r="B24" s="2"/>
      <c r="C24" s="3"/>
    </row>
    <row r="25" spans="1:3" x14ac:dyDescent="0.25">
      <c r="A25" s="2"/>
      <c r="B25" s="2"/>
      <c r="C25" s="3"/>
    </row>
    <row r="26" spans="1:3" x14ac:dyDescent="0.25">
      <c r="A26" s="2"/>
      <c r="B26" s="2"/>
      <c r="C26" s="3"/>
    </row>
    <row r="27" spans="1:3" x14ac:dyDescent="0.25">
      <c r="A27" s="2"/>
      <c r="B27" s="2"/>
      <c r="C27" s="3"/>
    </row>
    <row r="28" spans="1:3" x14ac:dyDescent="0.25">
      <c r="A28" s="2"/>
      <c r="B28" s="2"/>
      <c r="C28" s="3"/>
    </row>
    <row r="29" spans="1:3" x14ac:dyDescent="0.25">
      <c r="A29" s="2"/>
      <c r="B29" s="2"/>
      <c r="C29" s="3"/>
    </row>
    <row r="30" spans="1:3" x14ac:dyDescent="0.25">
      <c r="A30" s="2"/>
      <c r="B30" s="2"/>
      <c r="C30" s="3"/>
    </row>
    <row r="31" spans="1:3" x14ac:dyDescent="0.25">
      <c r="A31" s="2"/>
      <c r="B31" s="2"/>
      <c r="C31" s="3"/>
    </row>
    <row r="32" spans="1:3" x14ac:dyDescent="0.25">
      <c r="A32" s="2"/>
      <c r="B32" s="2"/>
      <c r="C32" s="3"/>
    </row>
    <row r="33" spans="1:8" x14ac:dyDescent="0.25">
      <c r="A33" s="2"/>
      <c r="B33" s="2"/>
      <c r="C33" s="3"/>
    </row>
    <row r="34" spans="1:8" x14ac:dyDescent="0.25">
      <c r="A34" s="2"/>
      <c r="B34" s="2"/>
      <c r="C34" s="3"/>
    </row>
    <row r="35" spans="1:8" x14ac:dyDescent="0.25">
      <c r="A35" s="2"/>
      <c r="B35" s="2"/>
      <c r="C35" s="3"/>
    </row>
    <row r="36" spans="1:8" x14ac:dyDescent="0.25">
      <c r="A36" s="2"/>
      <c r="B36" s="2"/>
      <c r="C36" s="3"/>
    </row>
    <row r="37" spans="1:8" x14ac:dyDescent="0.25">
      <c r="A37" s="2"/>
      <c r="B37" s="2"/>
      <c r="C37" s="3"/>
    </row>
    <row r="38" spans="1:8" x14ac:dyDescent="0.25">
      <c r="A38" s="2"/>
      <c r="B38" s="2"/>
      <c r="C38" s="3"/>
    </row>
    <row r="39" spans="1:8" x14ac:dyDescent="0.25">
      <c r="A39" s="2"/>
      <c r="B39" s="2"/>
      <c r="C39" s="3"/>
    </row>
    <row r="40" spans="1:8" s="4" customFormat="1" ht="35.4" x14ac:dyDescent="0.3">
      <c r="A40" s="83" t="str">
        <f>IF('Investiční plán - barevně'!A40="","",'Investiční plán - barevně'!A40)</f>
        <v>Váš investiční plán (k finanční svobodě)</v>
      </c>
      <c r="B40" s="83"/>
      <c r="C40" s="83"/>
      <c r="D40" s="83"/>
      <c r="E40" s="83"/>
      <c r="F40" s="83"/>
      <c r="G40" s="83"/>
      <c r="H40" s="83"/>
    </row>
    <row r="41" spans="1:8" s="4" customFormat="1" ht="30" customHeight="1" x14ac:dyDescent="0.3"/>
    <row r="42" spans="1:8" s="4" customFormat="1" ht="22.2" x14ac:dyDescent="0.3">
      <c r="A42" s="91" t="str">
        <f>IF('Investiční plán - barevně'!A42="","",'Investiční plán - barevně'!A42)</f>
        <v>1) Investování</v>
      </c>
      <c r="B42" s="91"/>
      <c r="C42" s="91"/>
      <c r="D42" s="91"/>
      <c r="E42" s="91"/>
      <c r="F42" s="91"/>
      <c r="G42" s="91"/>
      <c r="H42" s="91"/>
    </row>
    <row r="43" spans="1:8" s="4" customFormat="1" ht="16.2" x14ac:dyDescent="0.3">
      <c r="A43" s="18"/>
      <c r="B43" s="18"/>
      <c r="C43" s="18"/>
      <c r="D43" s="18"/>
      <c r="E43" s="18"/>
      <c r="F43" s="18"/>
      <c r="G43" s="18"/>
      <c r="H43" s="18"/>
    </row>
    <row r="44" spans="1:8" s="21" customFormat="1" ht="32.4" x14ac:dyDescent="0.3">
      <c r="A44" s="19" t="str">
        <f>IF('Investiční plán - barevně'!A44="","",'Investiční plán - barevně'!A44)</f>
        <v>Aktuální věk</v>
      </c>
      <c r="B44" s="19" t="str">
        <f>IF('Investiční plán - barevně'!B44="","",'Investiční plán - barevně'!B44)</f>
        <v>Doba investování</v>
      </c>
      <c r="C44" s="19" t="str">
        <f>IF('Investiční plán - barevně'!C44="","",'Investiční plán - barevně'!C44)</f>
        <v>Věk čerpání investic</v>
      </c>
      <c r="D44" s="19"/>
      <c r="E44" s="20" t="str">
        <f>IF('Investiční plán - barevně'!E44="","",'Investiční plán - barevně'!E44)</f>
        <v>Dnešní majetek (počáteční vklad)</v>
      </c>
      <c r="F44" s="19" t="str">
        <f>IF('Investiční plán - barevně'!F44="","",'Investiční plán - barevně'!F44)</f>
        <v>Měsíční vklady</v>
      </c>
      <c r="G44" s="20" t="str">
        <f>IF('Investiční plán - barevně'!G44="","",'Investiční plán - barevně'!G44)</f>
        <v>Předpokládané
roční zhodnocení</v>
      </c>
      <c r="H44" s="20" t="str">
        <f>IF('Investiční plán - barevně'!H44="","",'Investiční plán - barevně'!H44)</f>
        <v>Předpokládaná
inflace</v>
      </c>
    </row>
    <row r="45" spans="1:8" s="21" customFormat="1" ht="10.050000000000001" customHeight="1" x14ac:dyDescent="0.3">
      <c r="A45" s="19"/>
      <c r="B45" s="19"/>
      <c r="C45" s="19"/>
      <c r="D45" s="19"/>
      <c r="E45" s="74"/>
      <c r="F45" s="19"/>
      <c r="G45" s="20"/>
      <c r="H45" s="20"/>
    </row>
    <row r="46" spans="1:8" s="21" customFormat="1" ht="17.399999999999999" x14ac:dyDescent="0.3">
      <c r="A46" s="27">
        <f>IF('Investiční plán - barevně'!A46="","",'Investiční plán - barevně'!A46)</f>
        <v>35</v>
      </c>
      <c r="B46" s="27">
        <f>IF('Investiční plán - barevně'!B46="","",'Investiční plán - barevně'!B46)</f>
        <v>30</v>
      </c>
      <c r="C46" s="27">
        <f>IF('Investiční plán - barevně'!C46="","",'Investiční plán - barevně'!C46)</f>
        <v>65</v>
      </c>
      <c r="D46" s="105">
        <f>IF('Investiční plán - barevně'!D46="","",'Investiční plán - barevně'!D46)</f>
        <v>700000</v>
      </c>
      <c r="E46" s="105" t="str">
        <f>IF('Investiční plán - barevně'!E46="","",'Investiční plán - barevně'!E46)</f>
        <v/>
      </c>
      <c r="F46" s="75">
        <f>IF('Investiční plán - barevně'!F46="","",'Investiční plán - barevně'!F46)</f>
        <v>5000</v>
      </c>
      <c r="G46" s="76">
        <f>IF('Investiční plán - barevně'!G46="","",'Investiční plán - barevně'!G46)</f>
        <v>0.08</v>
      </c>
      <c r="H46" s="76">
        <f>IF('Investiční plán - barevně'!H46="","",'Investiční plán - barevně'!H46)</f>
        <v>0.03</v>
      </c>
    </row>
    <row r="47" spans="1:8" s="21" customFormat="1" ht="49.95" customHeight="1" x14ac:dyDescent="0.3">
      <c r="A47" s="30"/>
      <c r="B47" s="30"/>
      <c r="C47" s="30"/>
      <c r="D47" s="30"/>
      <c r="E47" s="31"/>
      <c r="F47" s="31"/>
      <c r="G47" s="32"/>
      <c r="H47" s="32"/>
    </row>
    <row r="48" spans="1:8" s="4" customFormat="1" ht="22.2" x14ac:dyDescent="0.3">
      <c r="A48" s="91" t="str">
        <f>IF('Investiční plán - barevně'!A48="","",'Investiční plán - barevně'!A48)</f>
        <v>2) Finální hodnota v investicích</v>
      </c>
      <c r="B48" s="91"/>
      <c r="C48" s="91"/>
      <c r="D48" s="91"/>
      <c r="E48" s="91"/>
      <c r="F48" s="91"/>
      <c r="G48" s="91"/>
      <c r="H48" s="91"/>
    </row>
    <row r="49" spans="1:8" s="4" customFormat="1" x14ac:dyDescent="0.3">
      <c r="A49" s="33"/>
      <c r="B49" s="21"/>
      <c r="C49" s="21"/>
      <c r="D49" s="21"/>
      <c r="E49" s="21"/>
      <c r="F49" s="21"/>
      <c r="G49" s="21"/>
      <c r="H49" s="21"/>
    </row>
    <row r="50" spans="1:8" s="4" customFormat="1" ht="17.399999999999999" x14ac:dyDescent="0.3">
      <c r="B50" s="106" t="str">
        <f>IF('Investiční plán - barevně'!B50="","",'Investiční plán - barevně'!B50)</f>
        <v>Nominálně bez inflace       =</v>
      </c>
      <c r="C50" s="106">
        <f>'Investiční plán - barevně'!C50</f>
        <v>0</v>
      </c>
      <c r="D50" s="71" t="str">
        <f>IF('Investiční plán - barevně'!D50="","",'Investiční plán - barevně'!D50)</f>
        <v>Vaše vklady +</v>
      </c>
      <c r="E50" s="72" t="str">
        <f>IF('Investiční plán - barevně'!E50="","",'Investiční plán - barevně'!E50)</f>
        <v>Získaný úrok</v>
      </c>
      <c r="F50" s="110" t="str">
        <f>IF('Investiční plán - barevně'!F50="","",'Investiční plán - barevně'!F50)</f>
        <v>Reálně s inflací (v dnešních cenách)</v>
      </c>
      <c r="G50" s="110"/>
      <c r="H50" s="110"/>
    </row>
    <row r="51" spans="1:8" s="4" customFormat="1" ht="10.050000000000001" customHeight="1" thickBot="1" x14ac:dyDescent="0.35">
      <c r="B51" s="53"/>
      <c r="C51" s="54"/>
      <c r="D51" s="53"/>
      <c r="E51" s="53"/>
      <c r="F51" s="19"/>
      <c r="G51" s="19"/>
    </row>
    <row r="52" spans="1:8" s="4" customFormat="1" ht="30.6" thickTop="1" thickBot="1" x14ac:dyDescent="0.35">
      <c r="B52" s="107">
        <f>IF('Investiční plán - barevně'!B52="","",'Investiční plán - barevně'!B52)</f>
        <v>15106808.003745649</v>
      </c>
      <c r="C52" s="108">
        <f>'Investiční plán - barevně'!C52</f>
        <v>0</v>
      </c>
      <c r="D52" s="55">
        <f>IF('Investiční plán - barevně'!D52="","",'Investiční plán - barevně'!D52)</f>
        <v>2500000</v>
      </c>
      <c r="E52" s="58">
        <f>IF('Investiční plán - barevně'!E52="","",'Investiční plán - barevně'!E52)</f>
        <v>12606808.003745649</v>
      </c>
      <c r="F52" s="99">
        <f>IF('Investiční plán - barevně'!F52="","",'Investiční plán - barevně'!F52)</f>
        <v>7288714.1966116969</v>
      </c>
      <c r="G52" s="100">
        <f>'Investiční plán - barevně'!G52</f>
        <v>0</v>
      </c>
    </row>
    <row r="53" spans="1:8" s="4" customFormat="1" ht="30" customHeight="1" thickTop="1" x14ac:dyDescent="0.3">
      <c r="A53" s="21"/>
      <c r="B53" s="21"/>
      <c r="C53" s="15"/>
      <c r="D53" s="49"/>
      <c r="E53" s="21"/>
      <c r="F53" s="21"/>
      <c r="G53" s="21"/>
      <c r="H53" s="49"/>
    </row>
    <row r="54" spans="1:8" s="4" customFormat="1" ht="40.049999999999997" customHeight="1" x14ac:dyDescent="0.3">
      <c r="A54" s="109" t="s">
        <v>41</v>
      </c>
      <c r="B54" s="109"/>
      <c r="C54" s="109"/>
      <c r="D54" s="109"/>
      <c r="E54" s="109"/>
      <c r="F54" s="109"/>
      <c r="G54" s="109"/>
      <c r="H54" s="109"/>
    </row>
    <row r="55" spans="1:8" s="4" customFormat="1" ht="13.8" customHeight="1" x14ac:dyDescent="0.3">
      <c r="A55" s="27"/>
      <c r="B55" s="27"/>
      <c r="C55" s="27"/>
      <c r="D55" s="27"/>
      <c r="E55" s="27"/>
      <c r="F55" s="27"/>
      <c r="G55" s="27"/>
      <c r="H55" s="27"/>
    </row>
    <row r="56" spans="1:8" s="4" customFormat="1" ht="17.399999999999999" x14ac:dyDescent="0.3">
      <c r="A56" s="18"/>
      <c r="B56" s="101" t="str">
        <f>IF('Investiční plán - barevně'!B56="","",'Investiční plán - barevně'!B56)</f>
        <v>Nominálně bez inflace</v>
      </c>
      <c r="C56" s="101">
        <f>'Investiční plán - barevně'!C56</f>
        <v>0</v>
      </c>
      <c r="D56" s="101">
        <f>'Investiční plán - barevně'!D56</f>
        <v>0</v>
      </c>
      <c r="E56" s="90" t="str">
        <f>IF('Investiční plán - barevně'!E56="","",'Investiční plán - barevně'!E56)</f>
        <v>Reálně s inflací (v dnešních cenách)</v>
      </c>
      <c r="F56" s="90">
        <f>'Investiční plán - barevně'!F56</f>
        <v>0</v>
      </c>
      <c r="G56" s="90">
        <f>'Investiční plán - barevně'!G56</f>
        <v>0</v>
      </c>
      <c r="H56" s="73"/>
    </row>
    <row r="57" spans="1:8" s="4" customFormat="1" ht="10.050000000000001" customHeight="1" x14ac:dyDescent="0.3">
      <c r="A57" s="19"/>
      <c r="B57" s="19"/>
      <c r="C57" s="19"/>
      <c r="D57" s="19"/>
      <c r="E57" s="19"/>
      <c r="F57" s="19"/>
      <c r="G57" s="19"/>
      <c r="H57" s="19"/>
    </row>
    <row r="58" spans="1:8" ht="29.4" x14ac:dyDescent="0.45">
      <c r="B58" s="95">
        <f>IF('Investiční plán - barevně'!B58="","",'Investiční plán - barevně'!B58)</f>
        <v>75534.04001872825</v>
      </c>
      <c r="C58" s="95">
        <f>'Investiční plán - barevně'!C58</f>
        <v>0</v>
      </c>
      <c r="D58" s="50" t="str">
        <f>IF('Investiční plán - barevně'!D58="","",'Investiční plán - barevně'!D58)</f>
        <v>měsíčně</v>
      </c>
      <c r="E58" s="95">
        <f>IF('Investiční plán - barevně'!E58="","",'Investiční plán - barevně'!E58)</f>
        <v>36443.570983058482</v>
      </c>
      <c r="F58" s="95">
        <f>'Investiční plán - barevně'!F58</f>
        <v>0</v>
      </c>
      <c r="G58" s="50" t="str">
        <f>IF('Investiční plán - barevně'!G58="","",'Investiční plán - barevně'!G58)</f>
        <v>měsíčně</v>
      </c>
      <c r="H58" s="51"/>
    </row>
    <row r="59" spans="1:8" s="4" customFormat="1" ht="16.2" x14ac:dyDescent="0.3">
      <c r="A59" s="18"/>
      <c r="B59" s="18"/>
      <c r="C59" s="18"/>
      <c r="D59" s="18"/>
      <c r="E59" s="18"/>
      <c r="F59" s="18"/>
      <c r="G59" s="18"/>
      <c r="H59" s="18"/>
    </row>
    <row r="60" spans="1:8" ht="16.2" x14ac:dyDescent="0.3">
      <c r="A60" s="16"/>
      <c r="B60" s="16"/>
      <c r="C60" s="16"/>
      <c r="D60" s="16"/>
      <c r="E60" s="16"/>
      <c r="F60" s="16"/>
      <c r="G60" s="16"/>
      <c r="H60" s="16"/>
    </row>
    <row r="61" spans="1:8" ht="16.2" x14ac:dyDescent="0.3">
      <c r="A61" s="16"/>
      <c r="B61" s="16"/>
      <c r="C61" s="16"/>
      <c r="D61" s="16"/>
      <c r="E61" s="16"/>
      <c r="F61" s="16"/>
      <c r="G61" s="16"/>
      <c r="H61" s="16"/>
    </row>
    <row r="62" spans="1:8" ht="16.2" x14ac:dyDescent="0.3">
      <c r="A62" s="16"/>
      <c r="B62" s="16"/>
      <c r="C62" s="16"/>
      <c r="D62" s="16"/>
      <c r="E62" s="16"/>
      <c r="F62" s="16"/>
      <c r="G62" s="16"/>
      <c r="H62" s="16"/>
    </row>
    <row r="63" spans="1:8" ht="16.2" x14ac:dyDescent="0.3">
      <c r="A63" s="16"/>
      <c r="B63" s="16"/>
      <c r="C63" s="16"/>
      <c r="D63" s="16"/>
      <c r="E63" s="16"/>
      <c r="F63" s="16"/>
      <c r="G63" s="16"/>
      <c r="H63" s="16"/>
    </row>
    <row r="64" spans="1:8" ht="16.2" x14ac:dyDescent="0.3">
      <c r="A64" s="16"/>
      <c r="B64" s="16"/>
      <c r="C64" s="16"/>
      <c r="D64" s="16"/>
      <c r="E64" s="16"/>
      <c r="F64" s="16"/>
      <c r="G64" s="16"/>
      <c r="H64" s="16"/>
    </row>
    <row r="65" spans="1:8" ht="16.2" x14ac:dyDescent="0.3">
      <c r="A65" s="16"/>
      <c r="B65" s="16"/>
      <c r="C65" s="16"/>
      <c r="D65" s="16"/>
      <c r="E65" s="16"/>
      <c r="F65" s="16"/>
      <c r="G65" s="16"/>
      <c r="H65" s="16"/>
    </row>
    <row r="66" spans="1:8" ht="16.2" x14ac:dyDescent="0.3">
      <c r="A66" s="16"/>
      <c r="B66" s="16"/>
      <c r="C66" s="16"/>
      <c r="D66" s="16"/>
      <c r="E66" s="16"/>
      <c r="F66" s="16"/>
      <c r="G66" s="16"/>
      <c r="H66" s="16"/>
    </row>
    <row r="67" spans="1:8" ht="16.2" x14ac:dyDescent="0.3">
      <c r="A67" s="16"/>
      <c r="B67" s="16"/>
      <c r="C67" s="16"/>
      <c r="D67" s="16"/>
      <c r="E67" s="16"/>
      <c r="F67" s="16"/>
      <c r="G67" s="16"/>
      <c r="H67" s="16"/>
    </row>
    <row r="68" spans="1:8" ht="16.2" x14ac:dyDescent="0.3">
      <c r="A68" s="16"/>
      <c r="B68" s="16"/>
      <c r="C68" s="16"/>
      <c r="D68" s="16"/>
      <c r="E68" s="16"/>
      <c r="F68" s="16"/>
      <c r="G68" s="16"/>
      <c r="H68" s="16"/>
    </row>
    <row r="69" spans="1:8" ht="16.2" x14ac:dyDescent="0.3">
      <c r="A69" s="16"/>
      <c r="B69" s="16"/>
      <c r="C69" s="16"/>
      <c r="D69" s="16"/>
      <c r="E69" s="16"/>
      <c r="F69" s="16"/>
      <c r="G69" s="16"/>
      <c r="H69" s="16"/>
    </row>
    <row r="70" spans="1:8" ht="16.2" x14ac:dyDescent="0.3">
      <c r="A70" s="16"/>
      <c r="B70" s="16"/>
      <c r="C70" s="16"/>
      <c r="D70" s="16"/>
      <c r="E70" s="16"/>
      <c r="F70" s="16"/>
      <c r="G70" s="16"/>
      <c r="H70" s="16"/>
    </row>
    <row r="71" spans="1:8" ht="16.2" x14ac:dyDescent="0.3">
      <c r="A71" s="16"/>
      <c r="B71" s="16"/>
      <c r="C71" s="16"/>
      <c r="D71" s="16"/>
      <c r="E71" s="16"/>
      <c r="F71" s="16"/>
      <c r="G71" s="16"/>
      <c r="H71" s="16"/>
    </row>
    <row r="72" spans="1:8" ht="16.2" x14ac:dyDescent="0.3">
      <c r="A72" s="16"/>
      <c r="B72" s="16"/>
      <c r="C72" s="16"/>
      <c r="D72" s="16"/>
      <c r="E72" s="16"/>
      <c r="F72" s="16"/>
      <c r="G72" s="16"/>
      <c r="H72" s="16"/>
    </row>
    <row r="73" spans="1:8" ht="16.2" x14ac:dyDescent="0.3">
      <c r="A73" s="16"/>
      <c r="B73" s="16"/>
      <c r="C73" s="16"/>
      <c r="D73" s="16"/>
      <c r="E73" s="16"/>
      <c r="F73" s="16"/>
      <c r="G73" s="16"/>
      <c r="H73" s="16"/>
    </row>
    <row r="74" spans="1:8" ht="16.2" x14ac:dyDescent="0.3">
      <c r="A74" s="16"/>
      <c r="B74" s="16"/>
      <c r="C74" s="16"/>
      <c r="D74" s="16"/>
      <c r="E74" s="16"/>
      <c r="F74" s="16"/>
      <c r="G74" s="16"/>
      <c r="H74" s="16"/>
    </row>
    <row r="75" spans="1:8" ht="16.2" x14ac:dyDescent="0.3">
      <c r="A75" s="16"/>
      <c r="B75" s="16"/>
      <c r="C75" s="16"/>
      <c r="D75" s="16"/>
      <c r="E75" s="16"/>
      <c r="F75" s="16"/>
      <c r="G75" s="16"/>
      <c r="H75" s="16"/>
    </row>
    <row r="76" spans="1:8" ht="16.2" x14ac:dyDescent="0.3">
      <c r="A76" s="16"/>
      <c r="B76" s="16"/>
      <c r="C76" s="16"/>
      <c r="D76" s="16"/>
      <c r="E76" s="16"/>
      <c r="F76" s="16"/>
      <c r="G76" s="16"/>
      <c r="H76" s="16"/>
    </row>
    <row r="77" spans="1:8" ht="16.2" x14ac:dyDescent="0.3">
      <c r="A77" s="16"/>
      <c r="B77" s="16"/>
      <c r="C77" s="16"/>
      <c r="D77" s="16"/>
      <c r="E77" s="16"/>
      <c r="F77" s="16"/>
      <c r="G77" s="16"/>
      <c r="H77" s="16"/>
    </row>
    <row r="78" spans="1:8" ht="16.2" x14ac:dyDescent="0.3">
      <c r="A78" s="16"/>
      <c r="B78" s="16"/>
      <c r="C78" s="16"/>
      <c r="D78" s="16"/>
      <c r="E78" s="16"/>
      <c r="F78" s="16"/>
      <c r="G78" s="16"/>
      <c r="H78" s="16"/>
    </row>
    <row r="79" spans="1:8" ht="16.2" x14ac:dyDescent="0.3">
      <c r="A79" s="16"/>
      <c r="B79" s="16"/>
      <c r="C79" s="16"/>
      <c r="D79" s="16"/>
      <c r="E79" s="16"/>
      <c r="F79" s="16"/>
      <c r="G79" s="16"/>
      <c r="H79" s="16"/>
    </row>
    <row r="80" spans="1:8" ht="16.2" x14ac:dyDescent="0.3">
      <c r="A80" s="16"/>
      <c r="B80" s="16"/>
      <c r="C80" s="16"/>
      <c r="D80" s="16"/>
      <c r="E80" s="16"/>
      <c r="F80" s="16"/>
      <c r="G80" s="16"/>
      <c r="H80" s="16"/>
    </row>
    <row r="81" spans="1:8" ht="16.2" x14ac:dyDescent="0.3">
      <c r="A81" s="16"/>
      <c r="B81" s="16"/>
      <c r="C81" s="16"/>
      <c r="D81" s="16"/>
      <c r="E81" s="16"/>
      <c r="F81" s="16"/>
      <c r="G81" s="16"/>
      <c r="H81" s="16"/>
    </row>
    <row r="82" spans="1:8" ht="16.2" x14ac:dyDescent="0.3">
      <c r="A82" s="16"/>
      <c r="B82" s="16"/>
      <c r="C82" s="16"/>
      <c r="D82" s="16"/>
      <c r="E82" s="16"/>
      <c r="F82" s="16"/>
      <c r="G82" s="16"/>
      <c r="H82" s="16"/>
    </row>
    <row r="83" spans="1:8" ht="16.2" x14ac:dyDescent="0.3">
      <c r="A83" s="16"/>
      <c r="B83" s="16"/>
      <c r="C83" s="16"/>
      <c r="D83" s="16"/>
      <c r="E83" s="16"/>
      <c r="F83" s="16"/>
      <c r="G83" s="16"/>
      <c r="H83" s="16"/>
    </row>
    <row r="84" spans="1:8" ht="16.2" x14ac:dyDescent="0.3">
      <c r="A84" s="16"/>
      <c r="B84" s="16"/>
      <c r="C84" s="16"/>
      <c r="D84" s="16"/>
      <c r="E84" s="16"/>
      <c r="F84" s="16"/>
      <c r="G84" s="16"/>
      <c r="H84" s="16"/>
    </row>
    <row r="85" spans="1:8" ht="16.2" x14ac:dyDescent="0.3">
      <c r="A85" s="16"/>
      <c r="B85" s="16"/>
      <c r="C85" s="16"/>
      <c r="D85" s="16"/>
      <c r="E85" s="16"/>
      <c r="F85" s="16"/>
      <c r="G85" s="16"/>
      <c r="H85" s="16"/>
    </row>
    <row r="86" spans="1:8" ht="16.2" x14ac:dyDescent="0.3">
      <c r="A86" s="16"/>
      <c r="B86" s="16"/>
      <c r="C86" s="16"/>
      <c r="D86" s="16"/>
      <c r="E86" s="16"/>
      <c r="F86" s="16"/>
      <c r="G86" s="16"/>
      <c r="H86" s="16"/>
    </row>
    <row r="87" spans="1:8" ht="16.2" x14ac:dyDescent="0.3">
      <c r="A87" s="16"/>
      <c r="B87" s="16"/>
      <c r="C87" s="16"/>
      <c r="D87" s="16"/>
      <c r="E87" s="16"/>
      <c r="F87" s="16"/>
      <c r="G87" s="16"/>
      <c r="H87" s="16"/>
    </row>
    <row r="88" spans="1:8" ht="16.2" x14ac:dyDescent="0.3">
      <c r="A88" s="16"/>
      <c r="B88" s="16"/>
      <c r="C88" s="16"/>
      <c r="D88" s="16"/>
      <c r="E88" s="16"/>
      <c r="F88" s="16"/>
      <c r="G88" s="16"/>
      <c r="H88" s="16"/>
    </row>
    <row r="89" spans="1:8" ht="16.2" x14ac:dyDescent="0.3">
      <c r="A89" s="7" t="str">
        <f>'Investiční plán - barevně'!A89</f>
        <v>Kalendářní rok</v>
      </c>
      <c r="B89" s="7" t="str">
        <f>'Investiční plán - barevně'!B89</f>
        <v>Věk</v>
      </c>
      <c r="C89" s="7" t="str">
        <f>'Investiční plán - barevně'!C89</f>
        <v>Investiční rok</v>
      </c>
      <c r="D89" s="6" t="str">
        <f>'Investiční plán - barevně'!D89</f>
        <v>Roční vklad</v>
      </c>
      <c r="E89" s="6" t="str">
        <f>'Investiční plán - barevně'!E89</f>
        <v>Vaše vklady</v>
      </c>
      <c r="F89" s="6" t="str">
        <f>'Investiční plán - barevně'!F89</f>
        <v>Hodnota investic</v>
      </c>
      <c r="G89" s="6" t="str">
        <f>'Investiční plán - barevně'!G89</f>
        <v>Získaný úrok</v>
      </c>
      <c r="H89" s="6" t="str">
        <f>'Investiční plán - barevně'!H89</f>
        <v>Roční úrok</v>
      </c>
    </row>
    <row r="90" spans="1:8" ht="17.399999999999999" x14ac:dyDescent="0.3">
      <c r="A90" s="13"/>
      <c r="B90" s="13"/>
      <c r="C90" s="13"/>
      <c r="D90" s="14"/>
      <c r="E90" s="14"/>
      <c r="F90" s="14"/>
      <c r="G90" s="14"/>
      <c r="H90" s="14"/>
    </row>
    <row r="91" spans="1:8" ht="17.399999999999999" x14ac:dyDescent="0.3">
      <c r="A91" s="23">
        <f>C4</f>
        <v>2026</v>
      </c>
      <c r="B91" s="23">
        <f>A46</f>
        <v>35</v>
      </c>
      <c r="C91" s="23">
        <v>1</v>
      </c>
      <c r="D91" s="24">
        <f>D46+12*F46</f>
        <v>760000</v>
      </c>
      <c r="E91" s="25">
        <f>D46+12*F46</f>
        <v>760000</v>
      </c>
      <c r="F91" s="22">
        <f>FV(G46/12,C91*12,-F46,-D46,0)</f>
        <v>820349.2848708895</v>
      </c>
      <c r="G91" s="22">
        <f>F91-E91</f>
        <v>60349.284870889504</v>
      </c>
      <c r="H91" s="22">
        <f>G91</f>
        <v>60349.284870889504</v>
      </c>
    </row>
    <row r="92" spans="1:8" ht="17.399999999999999" x14ac:dyDescent="0.3">
      <c r="A92" s="23">
        <f t="shared" ref="A92:A155" si="0">IF(A91&lt;$A$91+$B$46-1,A91+1,"")</f>
        <v>2027</v>
      </c>
      <c r="B92" s="23">
        <f>IF(A92="","",B91+1)</f>
        <v>36</v>
      </c>
      <c r="C92" s="23">
        <f>IF(A92="","",C91+1)</f>
        <v>2</v>
      </c>
      <c r="D92" s="24">
        <f t="shared" ref="D92:D155" si="1">IF(A92="","",$F$46*12)</f>
        <v>60000</v>
      </c>
      <c r="E92" s="25">
        <f t="shared" ref="E92:E155" si="2">IF(A92="","",E91+12*$F$46)</f>
        <v>820000</v>
      </c>
      <c r="F92" s="22">
        <f t="shared" ref="F92:F155" si="3">IF(A92="","",FV($G$46/12,1*12,-$F$46,-F91,0))</f>
        <v>950687.50103069935</v>
      </c>
      <c r="G92" s="22">
        <f t="shared" ref="G92:G155" si="4">IF(A92="","",F92-E92)</f>
        <v>130687.50103069935</v>
      </c>
      <c r="H92" s="22">
        <f t="shared" ref="H92:H155" si="5">IF(A92="","",G92-G91)</f>
        <v>70338.216159809846</v>
      </c>
    </row>
    <row r="93" spans="1:8" ht="17.399999999999999" x14ac:dyDescent="0.3">
      <c r="A93" s="23">
        <f t="shared" si="0"/>
        <v>2028</v>
      </c>
      <c r="B93" s="23">
        <f t="shared" ref="B93:B156" si="6">IF(A93="","",B92+1)</f>
        <v>37</v>
      </c>
      <c r="C93" s="23">
        <f t="shared" ref="C93:C156" si="7">IF(A93="","",C92+1)</f>
        <v>3</v>
      </c>
      <c r="D93" s="24">
        <f t="shared" si="1"/>
        <v>60000</v>
      </c>
      <c r="E93" s="25">
        <f t="shared" si="2"/>
        <v>880000</v>
      </c>
      <c r="F93" s="22">
        <f t="shared" si="3"/>
        <v>1091843.724849944</v>
      </c>
      <c r="G93" s="22">
        <f t="shared" si="4"/>
        <v>211843.724849944</v>
      </c>
      <c r="H93" s="22">
        <f t="shared" si="5"/>
        <v>81156.223819244653</v>
      </c>
    </row>
    <row r="94" spans="1:8" ht="17.399999999999999" x14ac:dyDescent="0.3">
      <c r="A94" s="23">
        <f t="shared" si="0"/>
        <v>2029</v>
      </c>
      <c r="B94" s="23">
        <f t="shared" si="6"/>
        <v>38</v>
      </c>
      <c r="C94" s="23">
        <f t="shared" si="7"/>
        <v>4</v>
      </c>
      <c r="D94" s="24">
        <f t="shared" si="1"/>
        <v>60000</v>
      </c>
      <c r="E94" s="25">
        <f t="shared" si="2"/>
        <v>940000</v>
      </c>
      <c r="F94" s="22">
        <f t="shared" si="3"/>
        <v>1244715.8456289966</v>
      </c>
      <c r="G94" s="22">
        <f t="shared" si="4"/>
        <v>304715.84562899661</v>
      </c>
      <c r="H94" s="22">
        <f t="shared" si="5"/>
        <v>92872.12077905261</v>
      </c>
    </row>
    <row r="95" spans="1:8" ht="17.399999999999999" x14ac:dyDescent="0.3">
      <c r="A95" s="23">
        <f t="shared" si="0"/>
        <v>2030</v>
      </c>
      <c r="B95" s="23">
        <f t="shared" si="6"/>
        <v>39</v>
      </c>
      <c r="C95" s="23">
        <f t="shared" si="7"/>
        <v>5</v>
      </c>
      <c r="D95" s="24">
        <f t="shared" si="1"/>
        <v>60000</v>
      </c>
      <c r="E95" s="25">
        <f t="shared" si="2"/>
        <v>1000000</v>
      </c>
      <c r="F95" s="22">
        <f t="shared" si="3"/>
        <v>1410276.2770373286</v>
      </c>
      <c r="G95" s="22">
        <f t="shared" si="4"/>
        <v>410276.27703732857</v>
      </c>
      <c r="H95" s="22">
        <f t="shared" si="5"/>
        <v>105560.43140833196</v>
      </c>
    </row>
    <row r="96" spans="1:8" ht="17.399999999999999" x14ac:dyDescent="0.3">
      <c r="A96" s="23">
        <f t="shared" si="0"/>
        <v>2031</v>
      </c>
      <c r="B96" s="23">
        <f t="shared" si="6"/>
        <v>40</v>
      </c>
      <c r="C96" s="23">
        <f t="shared" si="7"/>
        <v>6</v>
      </c>
      <c r="D96" s="24">
        <f t="shared" si="1"/>
        <v>60000</v>
      </c>
      <c r="E96" s="25">
        <f t="shared" si="2"/>
        <v>1060000</v>
      </c>
      <c r="F96" s="22">
        <f t="shared" si="3"/>
        <v>1589578.1425993908</v>
      </c>
      <c r="G96" s="22">
        <f t="shared" si="4"/>
        <v>529578.14259939082</v>
      </c>
      <c r="H96" s="22">
        <f t="shared" si="5"/>
        <v>119301.86556206224</v>
      </c>
    </row>
    <row r="97" spans="1:8" ht="17.399999999999999" x14ac:dyDescent="0.3">
      <c r="A97" s="23">
        <f t="shared" si="0"/>
        <v>2032</v>
      </c>
      <c r="B97" s="23">
        <f t="shared" si="6"/>
        <v>41</v>
      </c>
      <c r="C97" s="23">
        <f t="shared" si="7"/>
        <v>7</v>
      </c>
      <c r="D97" s="24">
        <f t="shared" si="1"/>
        <v>60000</v>
      </c>
      <c r="E97" s="25">
        <f t="shared" si="2"/>
        <v>1120000</v>
      </c>
      <c r="F97" s="22">
        <f t="shared" si="3"/>
        <v>1783761.9745727708</v>
      </c>
      <c r="G97" s="22">
        <f t="shared" si="4"/>
        <v>663761.97457277076</v>
      </c>
      <c r="H97" s="22">
        <f t="shared" si="5"/>
        <v>134183.83197337994</v>
      </c>
    </row>
    <row r="98" spans="1:8" ht="17.399999999999999" x14ac:dyDescent="0.3">
      <c r="A98" s="23">
        <f t="shared" si="0"/>
        <v>2033</v>
      </c>
      <c r="B98" s="23">
        <f t="shared" si="6"/>
        <v>42</v>
      </c>
      <c r="C98" s="23">
        <f t="shared" si="7"/>
        <v>8</v>
      </c>
      <c r="D98" s="24">
        <f t="shared" si="1"/>
        <v>60000</v>
      </c>
      <c r="E98" s="25">
        <f t="shared" si="2"/>
        <v>1180000</v>
      </c>
      <c r="F98" s="22">
        <f t="shared" si="3"/>
        <v>1994062.9688299336</v>
      </c>
      <c r="G98" s="22">
        <f t="shared" si="4"/>
        <v>814062.96882993355</v>
      </c>
      <c r="H98" s="22">
        <f t="shared" si="5"/>
        <v>150300.99425716279</v>
      </c>
    </row>
    <row r="99" spans="1:8" ht="17.399999999999999" x14ac:dyDescent="0.3">
      <c r="A99" s="23">
        <f t="shared" si="0"/>
        <v>2034</v>
      </c>
      <c r="B99" s="23">
        <f t="shared" si="6"/>
        <v>43</v>
      </c>
      <c r="C99" s="23">
        <f t="shared" si="7"/>
        <v>9</v>
      </c>
      <c r="D99" s="24">
        <f t="shared" si="1"/>
        <v>60000</v>
      </c>
      <c r="E99" s="25">
        <f t="shared" si="2"/>
        <v>1240000</v>
      </c>
      <c r="F99" s="22">
        <f t="shared" si="3"/>
        <v>2221818.8418915696</v>
      </c>
      <c r="G99" s="22">
        <f t="shared" si="4"/>
        <v>981818.84189156955</v>
      </c>
      <c r="H99" s="22">
        <f t="shared" si="5"/>
        <v>167755.873061636</v>
      </c>
    </row>
    <row r="100" spans="1:8" ht="17.399999999999999" x14ac:dyDescent="0.3">
      <c r="A100" s="23">
        <f t="shared" si="0"/>
        <v>2035</v>
      </c>
      <c r="B100" s="23">
        <f t="shared" si="6"/>
        <v>44</v>
      </c>
      <c r="C100" s="23">
        <f t="shared" si="7"/>
        <v>10</v>
      </c>
      <c r="D100" s="24">
        <f t="shared" si="1"/>
        <v>60000</v>
      </c>
      <c r="E100" s="25">
        <f t="shared" si="2"/>
        <v>1300000</v>
      </c>
      <c r="F100" s="22">
        <f t="shared" si="3"/>
        <v>2468478.3400898352</v>
      </c>
      <c r="G100" s="22">
        <f t="shared" si="4"/>
        <v>1168478.3400898352</v>
      </c>
      <c r="H100" s="22">
        <f t="shared" si="5"/>
        <v>186659.49819826568</v>
      </c>
    </row>
    <row r="101" spans="1:8" ht="17.399999999999999" x14ac:dyDescent="0.3">
      <c r="A101" s="23">
        <f t="shared" si="0"/>
        <v>2036</v>
      </c>
      <c r="B101" s="23">
        <f t="shared" si="6"/>
        <v>45</v>
      </c>
      <c r="C101" s="23">
        <f t="shared" si="7"/>
        <v>11</v>
      </c>
      <c r="D101" s="24">
        <f t="shared" si="1"/>
        <v>60000</v>
      </c>
      <c r="E101" s="25">
        <f t="shared" si="2"/>
        <v>1360000</v>
      </c>
      <c r="F101" s="22">
        <f t="shared" si="3"/>
        <v>2735610.454987945</v>
      </c>
      <c r="G101" s="22">
        <f t="shared" si="4"/>
        <v>1375610.454987945</v>
      </c>
      <c r="H101" s="22">
        <f t="shared" si="5"/>
        <v>207132.11489810981</v>
      </c>
    </row>
    <row r="102" spans="1:8" ht="17.399999999999999" x14ac:dyDescent="0.3">
      <c r="A102" s="23">
        <f t="shared" si="0"/>
        <v>2037</v>
      </c>
      <c r="B102" s="23">
        <f t="shared" si="6"/>
        <v>46</v>
      </c>
      <c r="C102" s="23">
        <f t="shared" si="7"/>
        <v>12</v>
      </c>
      <c r="D102" s="24">
        <f t="shared" si="1"/>
        <v>60000</v>
      </c>
      <c r="E102" s="25">
        <f t="shared" si="2"/>
        <v>1420000</v>
      </c>
      <c r="F102" s="22">
        <f t="shared" si="3"/>
        <v>3024914.4036750449</v>
      </c>
      <c r="G102" s="22">
        <f t="shared" si="4"/>
        <v>1604914.4036750449</v>
      </c>
      <c r="H102" s="22">
        <f t="shared" si="5"/>
        <v>229303.94868709985</v>
      </c>
    </row>
    <row r="103" spans="1:8" ht="17.399999999999999" x14ac:dyDescent="0.3">
      <c r="A103" s="23">
        <f t="shared" si="0"/>
        <v>2038</v>
      </c>
      <c r="B103" s="23">
        <f t="shared" si="6"/>
        <v>47</v>
      </c>
      <c r="C103" s="23">
        <f t="shared" si="7"/>
        <v>13</v>
      </c>
      <c r="D103" s="24">
        <f t="shared" si="1"/>
        <v>60000</v>
      </c>
      <c r="E103" s="25">
        <f t="shared" si="2"/>
        <v>1480000</v>
      </c>
      <c r="F103" s="22">
        <f t="shared" si="3"/>
        <v>3338230.4374206392</v>
      </c>
      <c r="G103" s="22">
        <f t="shared" si="4"/>
        <v>1858230.4374206392</v>
      </c>
      <c r="H103" s="22">
        <f t="shared" si="5"/>
        <v>253316.03374559432</v>
      </c>
    </row>
    <row r="104" spans="1:8" ht="17.399999999999999" x14ac:dyDescent="0.3">
      <c r="A104" s="23">
        <f t="shared" si="0"/>
        <v>2039</v>
      </c>
      <c r="B104" s="23">
        <f t="shared" si="6"/>
        <v>48</v>
      </c>
      <c r="C104" s="23">
        <f t="shared" si="7"/>
        <v>14</v>
      </c>
      <c r="D104" s="24">
        <f t="shared" si="1"/>
        <v>60000</v>
      </c>
      <c r="E104" s="25">
        <f t="shared" si="2"/>
        <v>1540000</v>
      </c>
      <c r="F104" s="22">
        <f t="shared" si="3"/>
        <v>3677551.5474420032</v>
      </c>
      <c r="G104" s="22">
        <f t="shared" si="4"/>
        <v>2137551.5474420032</v>
      </c>
      <c r="H104" s="22">
        <f t="shared" si="5"/>
        <v>279321.11002136394</v>
      </c>
    </row>
    <row r="105" spans="1:8" ht="17.399999999999999" x14ac:dyDescent="0.3">
      <c r="A105" s="23">
        <f t="shared" si="0"/>
        <v>2040</v>
      </c>
      <c r="B105" s="23">
        <f t="shared" si="6"/>
        <v>49</v>
      </c>
      <c r="C105" s="23">
        <f t="shared" si="7"/>
        <v>15</v>
      </c>
      <c r="D105" s="24">
        <f t="shared" si="1"/>
        <v>60000</v>
      </c>
      <c r="E105" s="25">
        <f t="shared" si="2"/>
        <v>1600000</v>
      </c>
      <c r="F105" s="22">
        <f t="shared" si="3"/>
        <v>4045036.1422445169</v>
      </c>
      <c r="G105" s="22">
        <f t="shared" si="4"/>
        <v>2445036.1422445169</v>
      </c>
      <c r="H105" s="22">
        <f t="shared" si="5"/>
        <v>307484.59480251372</v>
      </c>
    </row>
    <row r="106" spans="1:8" ht="17.399999999999999" x14ac:dyDescent="0.3">
      <c r="A106" s="23">
        <f t="shared" si="0"/>
        <v>2041</v>
      </c>
      <c r="B106" s="23">
        <f t="shared" si="6"/>
        <v>50</v>
      </c>
      <c r="C106" s="23">
        <f t="shared" si="7"/>
        <v>16</v>
      </c>
      <c r="D106" s="24">
        <f t="shared" si="1"/>
        <v>60000</v>
      </c>
      <c r="E106" s="25">
        <f t="shared" si="2"/>
        <v>1660000</v>
      </c>
      <c r="F106" s="22">
        <f t="shared" si="3"/>
        <v>4443021.7771749971</v>
      </c>
      <c r="G106" s="22">
        <f t="shared" si="4"/>
        <v>2783021.7771749971</v>
      </c>
      <c r="H106" s="22">
        <f t="shared" si="5"/>
        <v>337985.63493048027</v>
      </c>
    </row>
    <row r="107" spans="1:8" ht="17.399999999999999" x14ac:dyDescent="0.3">
      <c r="A107" s="23">
        <f t="shared" si="0"/>
        <v>2042</v>
      </c>
      <c r="B107" s="23">
        <f t="shared" si="6"/>
        <v>51</v>
      </c>
      <c r="C107" s="23">
        <f t="shared" si="7"/>
        <v>17</v>
      </c>
      <c r="D107" s="24">
        <f t="shared" si="1"/>
        <v>60000</v>
      </c>
      <c r="E107" s="25">
        <f t="shared" si="2"/>
        <v>1720000</v>
      </c>
      <c r="F107" s="22">
        <f t="shared" si="3"/>
        <v>4874040.0235211812</v>
      </c>
      <c r="G107" s="22">
        <f t="shared" si="4"/>
        <v>3154040.0235211812</v>
      </c>
      <c r="H107" s="22">
        <f t="shared" si="5"/>
        <v>371018.24634618405</v>
      </c>
    </row>
    <row r="108" spans="1:8" ht="17.399999999999999" x14ac:dyDescent="0.3">
      <c r="A108" s="23">
        <f t="shared" si="0"/>
        <v>2043</v>
      </c>
      <c r="B108" s="23">
        <f t="shared" si="6"/>
        <v>52</v>
      </c>
      <c r="C108" s="23">
        <f t="shared" si="7"/>
        <v>18</v>
      </c>
      <c r="D108" s="24">
        <f t="shared" si="1"/>
        <v>60000</v>
      </c>
      <c r="E108" s="25">
        <f t="shared" si="2"/>
        <v>1780000</v>
      </c>
      <c r="F108" s="22">
        <f t="shared" si="3"/>
        <v>5340832.5717391362</v>
      </c>
      <c r="G108" s="22">
        <f t="shared" si="4"/>
        <v>3560832.5717391362</v>
      </c>
      <c r="H108" s="22">
        <f t="shared" si="5"/>
        <v>406792.54821795505</v>
      </c>
    </row>
    <row r="109" spans="1:8" ht="17.399999999999999" x14ac:dyDescent="0.3">
      <c r="A109" s="23">
        <f t="shared" si="0"/>
        <v>2044</v>
      </c>
      <c r="B109" s="23">
        <f t="shared" si="6"/>
        <v>53</v>
      </c>
      <c r="C109" s="23">
        <f t="shared" si="7"/>
        <v>19</v>
      </c>
      <c r="D109" s="24">
        <f t="shared" si="1"/>
        <v>60000</v>
      </c>
      <c r="E109" s="25">
        <f t="shared" si="2"/>
        <v>1840000</v>
      </c>
      <c r="F109" s="22">
        <f t="shared" si="3"/>
        <v>5846368.6712406026</v>
      </c>
      <c r="G109" s="22">
        <f t="shared" si="4"/>
        <v>4006368.6712406026</v>
      </c>
      <c r="H109" s="22">
        <f t="shared" si="5"/>
        <v>445536.09950146638</v>
      </c>
    </row>
    <row r="110" spans="1:8" ht="17.399999999999999" x14ac:dyDescent="0.3">
      <c r="A110" s="23">
        <f t="shared" si="0"/>
        <v>2045</v>
      </c>
      <c r="B110" s="23">
        <f t="shared" si="6"/>
        <v>54</v>
      </c>
      <c r="C110" s="23">
        <f t="shared" si="7"/>
        <v>20</v>
      </c>
      <c r="D110" s="24">
        <f t="shared" si="1"/>
        <v>60000</v>
      </c>
      <c r="E110" s="25">
        <f t="shared" si="2"/>
        <v>1900000</v>
      </c>
      <c r="F110" s="22">
        <f t="shared" si="3"/>
        <v>6393864.0176740829</v>
      </c>
      <c r="G110" s="22">
        <f t="shared" si="4"/>
        <v>4493864.0176740829</v>
      </c>
      <c r="H110" s="22">
        <f t="shared" si="5"/>
        <v>487495.34643348027</v>
      </c>
    </row>
    <row r="111" spans="1:8" ht="17.399999999999999" x14ac:dyDescent="0.3">
      <c r="A111" s="23">
        <f t="shared" si="0"/>
        <v>2046</v>
      </c>
      <c r="B111" s="23">
        <f t="shared" si="6"/>
        <v>55</v>
      </c>
      <c r="C111" s="23">
        <f t="shared" si="7"/>
        <v>21</v>
      </c>
      <c r="D111" s="24">
        <f t="shared" si="1"/>
        <v>60000</v>
      </c>
      <c r="E111" s="25">
        <f t="shared" si="2"/>
        <v>1960000</v>
      </c>
      <c r="F111" s="22">
        <f t="shared" si="3"/>
        <v>6986801.2078409484</v>
      </c>
      <c r="G111" s="22">
        <f t="shared" si="4"/>
        <v>5026801.2078409484</v>
      </c>
      <c r="H111" s="22">
        <f t="shared" si="5"/>
        <v>532937.19016686548</v>
      </c>
    </row>
    <row r="112" spans="1:8" ht="17.399999999999999" x14ac:dyDescent="0.3">
      <c r="A112" s="23">
        <f t="shared" si="0"/>
        <v>2047</v>
      </c>
      <c r="B112" s="23">
        <f t="shared" si="6"/>
        <v>56</v>
      </c>
      <c r="C112" s="23">
        <f t="shared" si="7"/>
        <v>22</v>
      </c>
      <c r="D112" s="24">
        <f t="shared" si="1"/>
        <v>60000</v>
      </c>
      <c r="E112" s="25">
        <f t="shared" si="2"/>
        <v>2020000</v>
      </c>
      <c r="F112" s="22">
        <f t="shared" si="3"/>
        <v>7628951.8923594942</v>
      </c>
      <c r="G112" s="22">
        <f t="shared" si="4"/>
        <v>5608951.8923594942</v>
      </c>
      <c r="H112" s="22">
        <f t="shared" si="5"/>
        <v>582150.68451854587</v>
      </c>
    </row>
    <row r="113" spans="1:8" ht="17.399999999999999" x14ac:dyDescent="0.3">
      <c r="A113" s="23">
        <f t="shared" si="0"/>
        <v>2048</v>
      </c>
      <c r="B113" s="23">
        <f t="shared" si="6"/>
        <v>57</v>
      </c>
      <c r="C113" s="23">
        <f t="shared" si="7"/>
        <v>23</v>
      </c>
      <c r="D113" s="24">
        <f t="shared" si="1"/>
        <v>60000</v>
      </c>
      <c r="E113" s="25">
        <f t="shared" si="2"/>
        <v>2080000</v>
      </c>
      <c r="F113" s="22">
        <f t="shared" si="3"/>
        <v>8324400.7669891845</v>
      </c>
      <c r="G113" s="22">
        <f t="shared" si="4"/>
        <v>6244400.7669891845</v>
      </c>
      <c r="H113" s="22">
        <f t="shared" si="5"/>
        <v>635448.87462969031</v>
      </c>
    </row>
    <row r="114" spans="1:8" ht="17.399999999999999" x14ac:dyDescent="0.3">
      <c r="A114" s="23">
        <f t="shared" si="0"/>
        <v>2049</v>
      </c>
      <c r="B114" s="23">
        <f t="shared" si="6"/>
        <v>58</v>
      </c>
      <c r="C114" s="23">
        <f t="shared" si="7"/>
        <v>24</v>
      </c>
      <c r="D114" s="24">
        <f t="shared" si="1"/>
        <v>60000</v>
      </c>
      <c r="E114" s="25">
        <f t="shared" si="2"/>
        <v>2140000</v>
      </c>
      <c r="F114" s="22">
        <f t="shared" si="3"/>
        <v>9077571.5552229788</v>
      </c>
      <c r="G114" s="22">
        <f t="shared" si="4"/>
        <v>6937571.5552229788</v>
      </c>
      <c r="H114" s="22">
        <f t="shared" si="5"/>
        <v>693170.78823379427</v>
      </c>
    </row>
    <row r="115" spans="1:8" ht="17.399999999999999" x14ac:dyDescent="0.3">
      <c r="A115" s="23">
        <f t="shared" si="0"/>
        <v>2050</v>
      </c>
      <c r="B115" s="23">
        <f t="shared" si="6"/>
        <v>59</v>
      </c>
      <c r="C115" s="23">
        <f t="shared" si="7"/>
        <v>25</v>
      </c>
      <c r="D115" s="24">
        <f t="shared" si="1"/>
        <v>60000</v>
      </c>
      <c r="E115" s="25">
        <f t="shared" si="2"/>
        <v>2200000</v>
      </c>
      <c r="F115" s="22">
        <f t="shared" si="3"/>
        <v>9893255.1474220008</v>
      </c>
      <c r="G115" s="22">
        <f t="shared" si="4"/>
        <v>7693255.1474220008</v>
      </c>
      <c r="H115" s="22">
        <f t="shared" si="5"/>
        <v>755683.59219902195</v>
      </c>
    </row>
    <row r="116" spans="1:8" ht="17.399999999999999" x14ac:dyDescent="0.3">
      <c r="A116" s="23">
        <f t="shared" si="0"/>
        <v>2051</v>
      </c>
      <c r="B116" s="23">
        <f t="shared" si="6"/>
        <v>60</v>
      </c>
      <c r="C116" s="23">
        <f t="shared" si="7"/>
        <v>26</v>
      </c>
      <c r="D116" s="24">
        <f t="shared" si="1"/>
        <v>60000</v>
      </c>
      <c r="E116" s="25">
        <f t="shared" si="2"/>
        <v>2260000</v>
      </c>
      <c r="F116" s="22">
        <f t="shared" si="3"/>
        <v>10776640.07548452</v>
      </c>
      <c r="G116" s="22">
        <f t="shared" si="4"/>
        <v>8516640.0754845198</v>
      </c>
      <c r="H116" s="22">
        <f t="shared" si="5"/>
        <v>823384.92806251906</v>
      </c>
    </row>
    <row r="117" spans="1:8" ht="17.399999999999999" x14ac:dyDescent="0.3">
      <c r="A117" s="23">
        <f t="shared" si="0"/>
        <v>2052</v>
      </c>
      <c r="B117" s="23">
        <f t="shared" si="6"/>
        <v>61</v>
      </c>
      <c r="C117" s="23">
        <f t="shared" si="7"/>
        <v>27</v>
      </c>
      <c r="D117" s="24">
        <f t="shared" si="1"/>
        <v>60000</v>
      </c>
      <c r="E117" s="25">
        <f t="shared" si="2"/>
        <v>2320000</v>
      </c>
      <c r="F117" s="22">
        <f t="shared" si="3"/>
        <v>11733345.516897416</v>
      </c>
      <c r="G117" s="22">
        <f t="shared" si="4"/>
        <v>9413345.5168974157</v>
      </c>
      <c r="H117" s="22">
        <f t="shared" si="5"/>
        <v>896705.44141289592</v>
      </c>
    </row>
    <row r="118" spans="1:8" ht="17.399999999999999" x14ac:dyDescent="0.3">
      <c r="A118" s="23">
        <f t="shared" si="0"/>
        <v>2053</v>
      </c>
      <c r="B118" s="23">
        <f t="shared" si="6"/>
        <v>62</v>
      </c>
      <c r="C118" s="23">
        <f t="shared" si="7"/>
        <v>28</v>
      </c>
      <c r="D118" s="24">
        <f t="shared" si="1"/>
        <v>60000</v>
      </c>
      <c r="E118" s="25">
        <f t="shared" si="2"/>
        <v>2380000</v>
      </c>
      <c r="F118" s="22">
        <f t="shared" si="3"/>
        <v>12769457.038107643</v>
      </c>
      <c r="G118" s="22">
        <f t="shared" si="4"/>
        <v>10389457.038107643</v>
      </c>
      <c r="H118" s="22">
        <f t="shared" si="5"/>
        <v>976111.52121022716</v>
      </c>
    </row>
    <row r="119" spans="1:8" ht="17.399999999999999" x14ac:dyDescent="0.3">
      <c r="A119" s="23">
        <f t="shared" si="0"/>
        <v>2054</v>
      </c>
      <c r="B119" s="23">
        <f t="shared" si="6"/>
        <v>63</v>
      </c>
      <c r="C119" s="23">
        <f t="shared" si="7"/>
        <v>29</v>
      </c>
      <c r="D119" s="24">
        <f t="shared" si="1"/>
        <v>60000</v>
      </c>
      <c r="E119" s="25">
        <f t="shared" si="2"/>
        <v>2440000</v>
      </c>
      <c r="F119" s="22">
        <f t="shared" si="3"/>
        <v>13891565.304575898</v>
      </c>
      <c r="G119" s="22">
        <f t="shared" si="4"/>
        <v>11451565.304575898</v>
      </c>
      <c r="H119" s="22">
        <f t="shared" si="5"/>
        <v>1062108.2664682548</v>
      </c>
    </row>
    <row r="120" spans="1:8" ht="17.399999999999999" x14ac:dyDescent="0.3">
      <c r="A120" s="23">
        <f t="shared" si="0"/>
        <v>2055</v>
      </c>
      <c r="B120" s="23">
        <f t="shared" si="6"/>
        <v>64</v>
      </c>
      <c r="C120" s="23">
        <f t="shared" si="7"/>
        <v>30</v>
      </c>
      <c r="D120" s="24">
        <f t="shared" si="1"/>
        <v>60000</v>
      </c>
      <c r="E120" s="25">
        <f t="shared" si="2"/>
        <v>2500000</v>
      </c>
      <c r="F120" s="22">
        <f t="shared" si="3"/>
        <v>15106808.003745647</v>
      </c>
      <c r="G120" s="22">
        <f t="shared" si="4"/>
        <v>12606808.003745647</v>
      </c>
      <c r="H120" s="22">
        <f t="shared" si="5"/>
        <v>1155242.6991697494</v>
      </c>
    </row>
    <row r="121" spans="1:8" ht="17.399999999999999" x14ac:dyDescent="0.3">
      <c r="A121" s="23" t="str">
        <f t="shared" si="0"/>
        <v/>
      </c>
      <c r="B121" s="23" t="str">
        <f t="shared" si="6"/>
        <v/>
      </c>
      <c r="C121" s="23" t="str">
        <f t="shared" si="7"/>
        <v/>
      </c>
      <c r="D121" s="24" t="str">
        <f t="shared" si="1"/>
        <v/>
      </c>
      <c r="E121" s="25" t="str">
        <f t="shared" si="2"/>
        <v/>
      </c>
      <c r="F121" s="22" t="str">
        <f t="shared" si="3"/>
        <v/>
      </c>
      <c r="G121" s="22" t="str">
        <f t="shared" si="4"/>
        <v/>
      </c>
      <c r="H121" s="22" t="str">
        <f t="shared" si="5"/>
        <v/>
      </c>
    </row>
    <row r="122" spans="1:8" ht="17.399999999999999" x14ac:dyDescent="0.3">
      <c r="A122" s="23" t="str">
        <f t="shared" si="0"/>
        <v/>
      </c>
      <c r="B122" s="23" t="str">
        <f t="shared" si="6"/>
        <v/>
      </c>
      <c r="C122" s="23" t="str">
        <f t="shared" si="7"/>
        <v/>
      </c>
      <c r="D122" s="24" t="str">
        <f t="shared" si="1"/>
        <v/>
      </c>
      <c r="E122" s="25" t="str">
        <f t="shared" si="2"/>
        <v/>
      </c>
      <c r="F122" s="22" t="str">
        <f t="shared" si="3"/>
        <v/>
      </c>
      <c r="G122" s="22" t="str">
        <f t="shared" si="4"/>
        <v/>
      </c>
      <c r="H122" s="22" t="str">
        <f t="shared" si="5"/>
        <v/>
      </c>
    </row>
    <row r="123" spans="1:8" ht="17.399999999999999" x14ac:dyDescent="0.3">
      <c r="A123" s="23" t="str">
        <f t="shared" si="0"/>
        <v/>
      </c>
      <c r="B123" s="23" t="str">
        <f t="shared" si="6"/>
        <v/>
      </c>
      <c r="C123" s="23" t="str">
        <f t="shared" si="7"/>
        <v/>
      </c>
      <c r="D123" s="24" t="str">
        <f t="shared" si="1"/>
        <v/>
      </c>
      <c r="E123" s="25" t="str">
        <f t="shared" si="2"/>
        <v/>
      </c>
      <c r="F123" s="22" t="str">
        <f t="shared" si="3"/>
        <v/>
      </c>
      <c r="G123" s="22" t="str">
        <f t="shared" si="4"/>
        <v/>
      </c>
      <c r="H123" s="22" t="str">
        <f t="shared" si="5"/>
        <v/>
      </c>
    </row>
    <row r="124" spans="1:8" ht="17.399999999999999" x14ac:dyDescent="0.3">
      <c r="A124" s="23" t="str">
        <f t="shared" si="0"/>
        <v/>
      </c>
      <c r="B124" s="23" t="str">
        <f t="shared" si="6"/>
        <v/>
      </c>
      <c r="C124" s="23" t="str">
        <f t="shared" si="7"/>
        <v/>
      </c>
      <c r="D124" s="24" t="str">
        <f t="shared" si="1"/>
        <v/>
      </c>
      <c r="E124" s="25" t="str">
        <f t="shared" si="2"/>
        <v/>
      </c>
      <c r="F124" s="22" t="str">
        <f t="shared" si="3"/>
        <v/>
      </c>
      <c r="G124" s="22" t="str">
        <f t="shared" si="4"/>
        <v/>
      </c>
      <c r="H124" s="22" t="str">
        <f t="shared" si="5"/>
        <v/>
      </c>
    </row>
    <row r="125" spans="1:8" ht="17.399999999999999" x14ac:dyDescent="0.3">
      <c r="A125" s="23" t="str">
        <f t="shared" si="0"/>
        <v/>
      </c>
      <c r="B125" s="23" t="str">
        <f t="shared" si="6"/>
        <v/>
      </c>
      <c r="C125" s="23" t="str">
        <f t="shared" si="7"/>
        <v/>
      </c>
      <c r="D125" s="24" t="str">
        <f t="shared" si="1"/>
        <v/>
      </c>
      <c r="E125" s="25" t="str">
        <f t="shared" si="2"/>
        <v/>
      </c>
      <c r="F125" s="22" t="str">
        <f t="shared" si="3"/>
        <v/>
      </c>
      <c r="G125" s="22" t="str">
        <f t="shared" si="4"/>
        <v/>
      </c>
      <c r="H125" s="22" t="str">
        <f t="shared" si="5"/>
        <v/>
      </c>
    </row>
    <row r="126" spans="1:8" ht="17.399999999999999" x14ac:dyDescent="0.3">
      <c r="A126" s="23" t="str">
        <f t="shared" si="0"/>
        <v/>
      </c>
      <c r="B126" s="23" t="str">
        <f t="shared" si="6"/>
        <v/>
      </c>
      <c r="C126" s="23" t="str">
        <f t="shared" si="7"/>
        <v/>
      </c>
      <c r="D126" s="24" t="str">
        <f t="shared" si="1"/>
        <v/>
      </c>
      <c r="E126" s="25" t="str">
        <f t="shared" si="2"/>
        <v/>
      </c>
      <c r="F126" s="22" t="str">
        <f t="shared" si="3"/>
        <v/>
      </c>
      <c r="G126" s="22" t="str">
        <f t="shared" si="4"/>
        <v/>
      </c>
      <c r="H126" s="22" t="str">
        <f t="shared" si="5"/>
        <v/>
      </c>
    </row>
    <row r="127" spans="1:8" ht="17.399999999999999" x14ac:dyDescent="0.3">
      <c r="A127" s="23" t="str">
        <f t="shared" si="0"/>
        <v/>
      </c>
      <c r="B127" s="23" t="str">
        <f t="shared" si="6"/>
        <v/>
      </c>
      <c r="C127" s="23" t="str">
        <f t="shared" si="7"/>
        <v/>
      </c>
      <c r="D127" s="24" t="str">
        <f t="shared" si="1"/>
        <v/>
      </c>
      <c r="E127" s="25" t="str">
        <f t="shared" si="2"/>
        <v/>
      </c>
      <c r="F127" s="22" t="str">
        <f t="shared" si="3"/>
        <v/>
      </c>
      <c r="G127" s="22" t="str">
        <f t="shared" si="4"/>
        <v/>
      </c>
      <c r="H127" s="22" t="str">
        <f t="shared" si="5"/>
        <v/>
      </c>
    </row>
    <row r="128" spans="1:8" ht="17.399999999999999" x14ac:dyDescent="0.3">
      <c r="A128" s="23" t="str">
        <f t="shared" si="0"/>
        <v/>
      </c>
      <c r="B128" s="23" t="str">
        <f t="shared" si="6"/>
        <v/>
      </c>
      <c r="C128" s="23" t="str">
        <f t="shared" si="7"/>
        <v/>
      </c>
      <c r="D128" s="24" t="str">
        <f t="shared" si="1"/>
        <v/>
      </c>
      <c r="E128" s="25" t="str">
        <f t="shared" si="2"/>
        <v/>
      </c>
      <c r="F128" s="22" t="str">
        <f t="shared" si="3"/>
        <v/>
      </c>
      <c r="G128" s="22" t="str">
        <f t="shared" si="4"/>
        <v/>
      </c>
      <c r="H128" s="22" t="str">
        <f t="shared" si="5"/>
        <v/>
      </c>
    </row>
    <row r="129" spans="1:8" ht="17.399999999999999" x14ac:dyDescent="0.3">
      <c r="A129" s="23" t="str">
        <f t="shared" si="0"/>
        <v/>
      </c>
      <c r="B129" s="23" t="str">
        <f t="shared" si="6"/>
        <v/>
      </c>
      <c r="C129" s="23" t="str">
        <f t="shared" si="7"/>
        <v/>
      </c>
      <c r="D129" s="24" t="str">
        <f t="shared" si="1"/>
        <v/>
      </c>
      <c r="E129" s="25" t="str">
        <f t="shared" si="2"/>
        <v/>
      </c>
      <c r="F129" s="22" t="str">
        <f t="shared" si="3"/>
        <v/>
      </c>
      <c r="G129" s="22" t="str">
        <f t="shared" si="4"/>
        <v/>
      </c>
      <c r="H129" s="22" t="str">
        <f t="shared" si="5"/>
        <v/>
      </c>
    </row>
    <row r="130" spans="1:8" ht="17.399999999999999" x14ac:dyDescent="0.3">
      <c r="A130" s="23" t="str">
        <f t="shared" si="0"/>
        <v/>
      </c>
      <c r="B130" s="23" t="str">
        <f t="shared" si="6"/>
        <v/>
      </c>
      <c r="C130" s="23" t="str">
        <f t="shared" si="7"/>
        <v/>
      </c>
      <c r="D130" s="24" t="str">
        <f t="shared" si="1"/>
        <v/>
      </c>
      <c r="E130" s="25" t="str">
        <f t="shared" si="2"/>
        <v/>
      </c>
      <c r="F130" s="22" t="str">
        <f t="shared" si="3"/>
        <v/>
      </c>
      <c r="G130" s="22" t="str">
        <f t="shared" si="4"/>
        <v/>
      </c>
      <c r="H130" s="22" t="str">
        <f t="shared" si="5"/>
        <v/>
      </c>
    </row>
    <row r="131" spans="1:8" ht="17.399999999999999" x14ac:dyDescent="0.3">
      <c r="A131" s="23" t="str">
        <f t="shared" si="0"/>
        <v/>
      </c>
      <c r="B131" s="23" t="str">
        <f t="shared" si="6"/>
        <v/>
      </c>
      <c r="C131" s="23" t="str">
        <f t="shared" si="7"/>
        <v/>
      </c>
      <c r="D131" s="24" t="str">
        <f t="shared" si="1"/>
        <v/>
      </c>
      <c r="E131" s="25" t="str">
        <f t="shared" si="2"/>
        <v/>
      </c>
      <c r="F131" s="22" t="str">
        <f t="shared" si="3"/>
        <v/>
      </c>
      <c r="G131" s="22" t="str">
        <f t="shared" si="4"/>
        <v/>
      </c>
      <c r="H131" s="22" t="str">
        <f t="shared" si="5"/>
        <v/>
      </c>
    </row>
    <row r="132" spans="1:8" ht="17.399999999999999" x14ac:dyDescent="0.3">
      <c r="A132" s="23" t="str">
        <f t="shared" si="0"/>
        <v/>
      </c>
      <c r="B132" s="23" t="str">
        <f t="shared" si="6"/>
        <v/>
      </c>
      <c r="C132" s="23" t="str">
        <f t="shared" si="7"/>
        <v/>
      </c>
      <c r="D132" s="24" t="str">
        <f t="shared" si="1"/>
        <v/>
      </c>
      <c r="E132" s="25" t="str">
        <f t="shared" si="2"/>
        <v/>
      </c>
      <c r="F132" s="22" t="str">
        <f t="shared" si="3"/>
        <v/>
      </c>
      <c r="G132" s="22" t="str">
        <f t="shared" si="4"/>
        <v/>
      </c>
      <c r="H132" s="22" t="str">
        <f t="shared" si="5"/>
        <v/>
      </c>
    </row>
    <row r="133" spans="1:8" ht="17.399999999999999" x14ac:dyDescent="0.3">
      <c r="A133" s="23" t="str">
        <f t="shared" si="0"/>
        <v/>
      </c>
      <c r="B133" s="23" t="str">
        <f t="shared" si="6"/>
        <v/>
      </c>
      <c r="C133" s="23" t="str">
        <f t="shared" si="7"/>
        <v/>
      </c>
      <c r="D133" s="24" t="str">
        <f t="shared" si="1"/>
        <v/>
      </c>
      <c r="E133" s="25" t="str">
        <f t="shared" si="2"/>
        <v/>
      </c>
      <c r="F133" s="22" t="str">
        <f t="shared" si="3"/>
        <v/>
      </c>
      <c r="G133" s="22" t="str">
        <f t="shared" si="4"/>
        <v/>
      </c>
      <c r="H133" s="22" t="str">
        <f t="shared" si="5"/>
        <v/>
      </c>
    </row>
    <row r="134" spans="1:8" ht="17.399999999999999" x14ac:dyDescent="0.3">
      <c r="A134" s="23" t="str">
        <f t="shared" si="0"/>
        <v/>
      </c>
      <c r="B134" s="23" t="str">
        <f t="shared" si="6"/>
        <v/>
      </c>
      <c r="C134" s="23" t="str">
        <f t="shared" si="7"/>
        <v/>
      </c>
      <c r="D134" s="24" t="str">
        <f t="shared" si="1"/>
        <v/>
      </c>
      <c r="E134" s="25" t="str">
        <f t="shared" si="2"/>
        <v/>
      </c>
      <c r="F134" s="22" t="str">
        <f t="shared" si="3"/>
        <v/>
      </c>
      <c r="G134" s="22" t="str">
        <f t="shared" si="4"/>
        <v/>
      </c>
      <c r="H134" s="22" t="str">
        <f t="shared" si="5"/>
        <v/>
      </c>
    </row>
    <row r="135" spans="1:8" ht="17.399999999999999" x14ac:dyDescent="0.3">
      <c r="A135" s="23" t="str">
        <f t="shared" si="0"/>
        <v/>
      </c>
      <c r="B135" s="23" t="str">
        <f t="shared" si="6"/>
        <v/>
      </c>
      <c r="C135" s="23" t="str">
        <f t="shared" si="7"/>
        <v/>
      </c>
      <c r="D135" s="24" t="str">
        <f t="shared" si="1"/>
        <v/>
      </c>
      <c r="E135" s="25" t="str">
        <f t="shared" si="2"/>
        <v/>
      </c>
      <c r="F135" s="22" t="str">
        <f t="shared" si="3"/>
        <v/>
      </c>
      <c r="G135" s="22" t="str">
        <f t="shared" si="4"/>
        <v/>
      </c>
      <c r="H135" s="22" t="str">
        <f t="shared" si="5"/>
        <v/>
      </c>
    </row>
    <row r="136" spans="1:8" ht="17.399999999999999" x14ac:dyDescent="0.3">
      <c r="A136" s="23" t="str">
        <f t="shared" si="0"/>
        <v/>
      </c>
      <c r="B136" s="23" t="str">
        <f t="shared" si="6"/>
        <v/>
      </c>
      <c r="C136" s="23" t="str">
        <f t="shared" si="7"/>
        <v/>
      </c>
      <c r="D136" s="24" t="str">
        <f t="shared" si="1"/>
        <v/>
      </c>
      <c r="E136" s="25" t="str">
        <f t="shared" si="2"/>
        <v/>
      </c>
      <c r="F136" s="22" t="str">
        <f t="shared" si="3"/>
        <v/>
      </c>
      <c r="G136" s="22" t="str">
        <f t="shared" si="4"/>
        <v/>
      </c>
      <c r="H136" s="22" t="str">
        <f t="shared" si="5"/>
        <v/>
      </c>
    </row>
    <row r="137" spans="1:8" ht="17.399999999999999" x14ac:dyDescent="0.3">
      <c r="A137" s="23" t="str">
        <f t="shared" si="0"/>
        <v/>
      </c>
      <c r="B137" s="23" t="str">
        <f t="shared" si="6"/>
        <v/>
      </c>
      <c r="C137" s="23" t="str">
        <f t="shared" si="7"/>
        <v/>
      </c>
      <c r="D137" s="24" t="str">
        <f t="shared" si="1"/>
        <v/>
      </c>
      <c r="E137" s="25" t="str">
        <f t="shared" si="2"/>
        <v/>
      </c>
      <c r="F137" s="22" t="str">
        <f t="shared" si="3"/>
        <v/>
      </c>
      <c r="G137" s="22" t="str">
        <f t="shared" si="4"/>
        <v/>
      </c>
      <c r="H137" s="22" t="str">
        <f t="shared" si="5"/>
        <v/>
      </c>
    </row>
    <row r="138" spans="1:8" ht="17.399999999999999" x14ac:dyDescent="0.3">
      <c r="A138" s="23" t="str">
        <f t="shared" si="0"/>
        <v/>
      </c>
      <c r="B138" s="23" t="str">
        <f t="shared" si="6"/>
        <v/>
      </c>
      <c r="C138" s="23" t="str">
        <f t="shared" si="7"/>
        <v/>
      </c>
      <c r="D138" s="24" t="str">
        <f t="shared" si="1"/>
        <v/>
      </c>
      <c r="E138" s="25" t="str">
        <f t="shared" si="2"/>
        <v/>
      </c>
      <c r="F138" s="22" t="str">
        <f t="shared" si="3"/>
        <v/>
      </c>
      <c r="G138" s="22" t="str">
        <f t="shared" si="4"/>
        <v/>
      </c>
      <c r="H138" s="22" t="str">
        <f t="shared" si="5"/>
        <v/>
      </c>
    </row>
    <row r="139" spans="1:8" ht="17.399999999999999" x14ac:dyDescent="0.3">
      <c r="A139" s="23" t="str">
        <f t="shared" si="0"/>
        <v/>
      </c>
      <c r="B139" s="23" t="str">
        <f t="shared" si="6"/>
        <v/>
      </c>
      <c r="C139" s="23" t="str">
        <f t="shared" si="7"/>
        <v/>
      </c>
      <c r="D139" s="24" t="str">
        <f t="shared" si="1"/>
        <v/>
      </c>
      <c r="E139" s="25" t="str">
        <f t="shared" si="2"/>
        <v/>
      </c>
      <c r="F139" s="22" t="str">
        <f t="shared" si="3"/>
        <v/>
      </c>
      <c r="G139" s="22" t="str">
        <f t="shared" si="4"/>
        <v/>
      </c>
      <c r="H139" s="22" t="str">
        <f t="shared" si="5"/>
        <v/>
      </c>
    </row>
    <row r="140" spans="1:8" ht="17.399999999999999" x14ac:dyDescent="0.3">
      <c r="A140" s="23" t="str">
        <f t="shared" si="0"/>
        <v/>
      </c>
      <c r="B140" s="23" t="str">
        <f t="shared" si="6"/>
        <v/>
      </c>
      <c r="C140" s="23" t="str">
        <f t="shared" si="7"/>
        <v/>
      </c>
      <c r="D140" s="24" t="str">
        <f t="shared" si="1"/>
        <v/>
      </c>
      <c r="E140" s="25" t="str">
        <f t="shared" si="2"/>
        <v/>
      </c>
      <c r="F140" s="22" t="str">
        <f t="shared" si="3"/>
        <v/>
      </c>
      <c r="G140" s="22" t="str">
        <f t="shared" si="4"/>
        <v/>
      </c>
      <c r="H140" s="22" t="str">
        <f t="shared" si="5"/>
        <v/>
      </c>
    </row>
    <row r="141" spans="1:8" ht="17.399999999999999" x14ac:dyDescent="0.3">
      <c r="A141" s="23" t="str">
        <f t="shared" si="0"/>
        <v/>
      </c>
      <c r="B141" s="23" t="str">
        <f t="shared" si="6"/>
        <v/>
      </c>
      <c r="C141" s="23" t="str">
        <f t="shared" si="7"/>
        <v/>
      </c>
      <c r="D141" s="24" t="str">
        <f t="shared" si="1"/>
        <v/>
      </c>
      <c r="E141" s="25" t="str">
        <f t="shared" si="2"/>
        <v/>
      </c>
      <c r="F141" s="22" t="str">
        <f t="shared" si="3"/>
        <v/>
      </c>
      <c r="G141" s="22" t="str">
        <f t="shared" si="4"/>
        <v/>
      </c>
      <c r="H141" s="22" t="str">
        <f t="shared" si="5"/>
        <v/>
      </c>
    </row>
    <row r="142" spans="1:8" ht="17.399999999999999" x14ac:dyDescent="0.3">
      <c r="A142" s="23" t="str">
        <f t="shared" si="0"/>
        <v/>
      </c>
      <c r="B142" s="23" t="str">
        <f t="shared" si="6"/>
        <v/>
      </c>
      <c r="C142" s="23" t="str">
        <f t="shared" si="7"/>
        <v/>
      </c>
      <c r="D142" s="24" t="str">
        <f t="shared" si="1"/>
        <v/>
      </c>
      <c r="E142" s="25" t="str">
        <f t="shared" si="2"/>
        <v/>
      </c>
      <c r="F142" s="22" t="str">
        <f t="shared" si="3"/>
        <v/>
      </c>
      <c r="G142" s="22" t="str">
        <f t="shared" si="4"/>
        <v/>
      </c>
      <c r="H142" s="22" t="str">
        <f t="shared" si="5"/>
        <v/>
      </c>
    </row>
    <row r="143" spans="1:8" ht="17.399999999999999" x14ac:dyDescent="0.3">
      <c r="A143" s="23" t="str">
        <f t="shared" si="0"/>
        <v/>
      </c>
      <c r="B143" s="23" t="str">
        <f t="shared" si="6"/>
        <v/>
      </c>
      <c r="C143" s="23" t="str">
        <f t="shared" si="7"/>
        <v/>
      </c>
      <c r="D143" s="24" t="str">
        <f t="shared" si="1"/>
        <v/>
      </c>
      <c r="E143" s="25" t="str">
        <f t="shared" si="2"/>
        <v/>
      </c>
      <c r="F143" s="22" t="str">
        <f t="shared" si="3"/>
        <v/>
      </c>
      <c r="G143" s="22" t="str">
        <f t="shared" si="4"/>
        <v/>
      </c>
      <c r="H143" s="22" t="str">
        <f t="shared" si="5"/>
        <v/>
      </c>
    </row>
    <row r="144" spans="1:8" ht="17.399999999999999" x14ac:dyDescent="0.3">
      <c r="A144" s="23" t="str">
        <f t="shared" si="0"/>
        <v/>
      </c>
      <c r="B144" s="23" t="str">
        <f t="shared" si="6"/>
        <v/>
      </c>
      <c r="C144" s="23" t="str">
        <f t="shared" si="7"/>
        <v/>
      </c>
      <c r="D144" s="24" t="str">
        <f t="shared" si="1"/>
        <v/>
      </c>
      <c r="E144" s="25" t="str">
        <f t="shared" si="2"/>
        <v/>
      </c>
      <c r="F144" s="22" t="str">
        <f t="shared" si="3"/>
        <v/>
      </c>
      <c r="G144" s="22" t="str">
        <f t="shared" si="4"/>
        <v/>
      </c>
      <c r="H144" s="22" t="str">
        <f t="shared" si="5"/>
        <v/>
      </c>
    </row>
    <row r="145" spans="1:8" ht="17.399999999999999" x14ac:dyDescent="0.3">
      <c r="A145" s="23" t="str">
        <f t="shared" si="0"/>
        <v/>
      </c>
      <c r="B145" s="23" t="str">
        <f t="shared" si="6"/>
        <v/>
      </c>
      <c r="C145" s="23" t="str">
        <f t="shared" si="7"/>
        <v/>
      </c>
      <c r="D145" s="24" t="str">
        <f t="shared" si="1"/>
        <v/>
      </c>
      <c r="E145" s="25" t="str">
        <f t="shared" si="2"/>
        <v/>
      </c>
      <c r="F145" s="22" t="str">
        <f t="shared" si="3"/>
        <v/>
      </c>
      <c r="G145" s="22" t="str">
        <f t="shared" si="4"/>
        <v/>
      </c>
      <c r="H145" s="22" t="str">
        <f t="shared" si="5"/>
        <v/>
      </c>
    </row>
    <row r="146" spans="1:8" ht="17.399999999999999" x14ac:dyDescent="0.3">
      <c r="A146" s="23" t="str">
        <f t="shared" si="0"/>
        <v/>
      </c>
      <c r="B146" s="23" t="str">
        <f t="shared" si="6"/>
        <v/>
      </c>
      <c r="C146" s="23" t="str">
        <f t="shared" si="7"/>
        <v/>
      </c>
      <c r="D146" s="24" t="str">
        <f t="shared" si="1"/>
        <v/>
      </c>
      <c r="E146" s="25" t="str">
        <f t="shared" si="2"/>
        <v/>
      </c>
      <c r="F146" s="22" t="str">
        <f t="shared" si="3"/>
        <v/>
      </c>
      <c r="G146" s="22" t="str">
        <f t="shared" si="4"/>
        <v/>
      </c>
      <c r="H146" s="22" t="str">
        <f t="shared" si="5"/>
        <v/>
      </c>
    </row>
    <row r="147" spans="1:8" ht="17.399999999999999" x14ac:dyDescent="0.3">
      <c r="A147" s="23" t="str">
        <f t="shared" si="0"/>
        <v/>
      </c>
      <c r="B147" s="23" t="str">
        <f t="shared" si="6"/>
        <v/>
      </c>
      <c r="C147" s="23" t="str">
        <f t="shared" si="7"/>
        <v/>
      </c>
      <c r="D147" s="24" t="str">
        <f t="shared" si="1"/>
        <v/>
      </c>
      <c r="E147" s="25" t="str">
        <f t="shared" si="2"/>
        <v/>
      </c>
      <c r="F147" s="22" t="str">
        <f t="shared" si="3"/>
        <v/>
      </c>
      <c r="G147" s="22" t="str">
        <f t="shared" si="4"/>
        <v/>
      </c>
      <c r="H147" s="22" t="str">
        <f t="shared" si="5"/>
        <v/>
      </c>
    </row>
    <row r="148" spans="1:8" ht="17.399999999999999" x14ac:dyDescent="0.3">
      <c r="A148" s="23" t="str">
        <f t="shared" si="0"/>
        <v/>
      </c>
      <c r="B148" s="23" t="str">
        <f t="shared" si="6"/>
        <v/>
      </c>
      <c r="C148" s="23" t="str">
        <f t="shared" si="7"/>
        <v/>
      </c>
      <c r="D148" s="24" t="str">
        <f t="shared" si="1"/>
        <v/>
      </c>
      <c r="E148" s="25" t="str">
        <f t="shared" si="2"/>
        <v/>
      </c>
      <c r="F148" s="22" t="str">
        <f t="shared" si="3"/>
        <v/>
      </c>
      <c r="G148" s="22" t="str">
        <f t="shared" si="4"/>
        <v/>
      </c>
      <c r="H148" s="22" t="str">
        <f t="shared" si="5"/>
        <v/>
      </c>
    </row>
    <row r="149" spans="1:8" ht="17.399999999999999" x14ac:dyDescent="0.3">
      <c r="A149" s="23" t="str">
        <f t="shared" si="0"/>
        <v/>
      </c>
      <c r="B149" s="23" t="str">
        <f t="shared" si="6"/>
        <v/>
      </c>
      <c r="C149" s="23" t="str">
        <f t="shared" si="7"/>
        <v/>
      </c>
      <c r="D149" s="24" t="str">
        <f t="shared" si="1"/>
        <v/>
      </c>
      <c r="E149" s="25" t="str">
        <f t="shared" si="2"/>
        <v/>
      </c>
      <c r="F149" s="22" t="str">
        <f t="shared" si="3"/>
        <v/>
      </c>
      <c r="G149" s="22" t="str">
        <f t="shared" si="4"/>
        <v/>
      </c>
      <c r="H149" s="22" t="str">
        <f t="shared" si="5"/>
        <v/>
      </c>
    </row>
    <row r="150" spans="1:8" ht="17.399999999999999" x14ac:dyDescent="0.3">
      <c r="A150" s="23" t="str">
        <f t="shared" si="0"/>
        <v/>
      </c>
      <c r="B150" s="23" t="str">
        <f t="shared" si="6"/>
        <v/>
      </c>
      <c r="C150" s="23" t="str">
        <f t="shared" si="7"/>
        <v/>
      </c>
      <c r="D150" s="24" t="str">
        <f t="shared" si="1"/>
        <v/>
      </c>
      <c r="E150" s="25" t="str">
        <f t="shared" si="2"/>
        <v/>
      </c>
      <c r="F150" s="22" t="str">
        <f t="shared" si="3"/>
        <v/>
      </c>
      <c r="G150" s="22" t="str">
        <f t="shared" si="4"/>
        <v/>
      </c>
      <c r="H150" s="22" t="str">
        <f t="shared" si="5"/>
        <v/>
      </c>
    </row>
    <row r="151" spans="1:8" ht="17.399999999999999" x14ac:dyDescent="0.3">
      <c r="A151" s="23" t="str">
        <f t="shared" si="0"/>
        <v/>
      </c>
      <c r="B151" s="23" t="str">
        <f t="shared" si="6"/>
        <v/>
      </c>
      <c r="C151" s="23" t="str">
        <f t="shared" si="7"/>
        <v/>
      </c>
      <c r="D151" s="24" t="str">
        <f t="shared" si="1"/>
        <v/>
      </c>
      <c r="E151" s="25" t="str">
        <f t="shared" si="2"/>
        <v/>
      </c>
      <c r="F151" s="22" t="str">
        <f t="shared" si="3"/>
        <v/>
      </c>
      <c r="G151" s="22" t="str">
        <f t="shared" si="4"/>
        <v/>
      </c>
      <c r="H151" s="22" t="str">
        <f t="shared" si="5"/>
        <v/>
      </c>
    </row>
    <row r="152" spans="1:8" ht="17.399999999999999" x14ac:dyDescent="0.3">
      <c r="A152" s="23" t="str">
        <f t="shared" si="0"/>
        <v/>
      </c>
      <c r="B152" s="23" t="str">
        <f t="shared" si="6"/>
        <v/>
      </c>
      <c r="C152" s="23" t="str">
        <f t="shared" si="7"/>
        <v/>
      </c>
      <c r="D152" s="24" t="str">
        <f t="shared" si="1"/>
        <v/>
      </c>
      <c r="E152" s="25" t="str">
        <f t="shared" si="2"/>
        <v/>
      </c>
      <c r="F152" s="22" t="str">
        <f t="shared" si="3"/>
        <v/>
      </c>
      <c r="G152" s="22" t="str">
        <f t="shared" si="4"/>
        <v/>
      </c>
      <c r="H152" s="22" t="str">
        <f t="shared" si="5"/>
        <v/>
      </c>
    </row>
    <row r="153" spans="1:8" ht="17.399999999999999" x14ac:dyDescent="0.3">
      <c r="A153" s="23" t="str">
        <f t="shared" si="0"/>
        <v/>
      </c>
      <c r="B153" s="23" t="str">
        <f t="shared" si="6"/>
        <v/>
      </c>
      <c r="C153" s="23" t="str">
        <f t="shared" si="7"/>
        <v/>
      </c>
      <c r="D153" s="24" t="str">
        <f t="shared" si="1"/>
        <v/>
      </c>
      <c r="E153" s="25" t="str">
        <f t="shared" si="2"/>
        <v/>
      </c>
      <c r="F153" s="22" t="str">
        <f t="shared" si="3"/>
        <v/>
      </c>
      <c r="G153" s="22" t="str">
        <f t="shared" si="4"/>
        <v/>
      </c>
      <c r="H153" s="22" t="str">
        <f t="shared" si="5"/>
        <v/>
      </c>
    </row>
    <row r="154" spans="1:8" ht="17.399999999999999" x14ac:dyDescent="0.3">
      <c r="A154" s="23" t="str">
        <f t="shared" si="0"/>
        <v/>
      </c>
      <c r="B154" s="23" t="str">
        <f t="shared" si="6"/>
        <v/>
      </c>
      <c r="C154" s="23" t="str">
        <f t="shared" si="7"/>
        <v/>
      </c>
      <c r="D154" s="24" t="str">
        <f t="shared" si="1"/>
        <v/>
      </c>
      <c r="E154" s="25" t="str">
        <f t="shared" si="2"/>
        <v/>
      </c>
      <c r="F154" s="22" t="str">
        <f t="shared" si="3"/>
        <v/>
      </c>
      <c r="G154" s="22" t="str">
        <f t="shared" si="4"/>
        <v/>
      </c>
      <c r="H154" s="22" t="str">
        <f t="shared" si="5"/>
        <v/>
      </c>
    </row>
    <row r="155" spans="1:8" ht="17.399999999999999" x14ac:dyDescent="0.3">
      <c r="A155" s="23" t="str">
        <f t="shared" si="0"/>
        <v/>
      </c>
      <c r="B155" s="23" t="str">
        <f t="shared" si="6"/>
        <v/>
      </c>
      <c r="C155" s="23" t="str">
        <f t="shared" si="7"/>
        <v/>
      </c>
      <c r="D155" s="24" t="str">
        <f t="shared" si="1"/>
        <v/>
      </c>
      <c r="E155" s="25" t="str">
        <f t="shared" si="2"/>
        <v/>
      </c>
      <c r="F155" s="22" t="str">
        <f t="shared" si="3"/>
        <v/>
      </c>
      <c r="G155" s="22" t="str">
        <f t="shared" si="4"/>
        <v/>
      </c>
      <c r="H155" s="22" t="str">
        <f t="shared" si="5"/>
        <v/>
      </c>
    </row>
    <row r="156" spans="1:8" ht="17.399999999999999" x14ac:dyDescent="0.3">
      <c r="A156" s="23" t="str">
        <f t="shared" ref="A156" si="8">IF(A155&lt;$A$91+$B$46-1,A155+1,"")</f>
        <v/>
      </c>
      <c r="B156" s="23" t="str">
        <f t="shared" si="6"/>
        <v/>
      </c>
      <c r="C156" s="23" t="str">
        <f t="shared" si="7"/>
        <v/>
      </c>
      <c r="D156" s="24" t="str">
        <f t="shared" ref="D156" si="9">IF(A156="","",$F$46*12)</f>
        <v/>
      </c>
      <c r="E156" s="25" t="str">
        <f t="shared" ref="E156" si="10">IF(A156="","",E155+12*$F$46)</f>
        <v/>
      </c>
      <c r="F156" s="22" t="str">
        <f t="shared" ref="F156" si="11">IF(A156="","",FV($G$46/12,1*12,-$F$46,-F155,0))</f>
        <v/>
      </c>
      <c r="G156" s="22" t="str">
        <f t="shared" ref="G156" si="12">IF(A156="","",F156-E156)</f>
        <v/>
      </c>
      <c r="H156" s="22" t="str">
        <f t="shared" ref="H156" si="13">IF(A156="","",G156-G155)</f>
        <v/>
      </c>
    </row>
    <row r="157" spans="1:8" ht="17.399999999999999" x14ac:dyDescent="0.3">
      <c r="A157" s="23"/>
      <c r="B157" s="23"/>
      <c r="C157" s="23"/>
      <c r="D157" s="24"/>
      <c r="E157" s="25"/>
      <c r="F157" s="22"/>
      <c r="G157" s="22"/>
      <c r="H157" s="22"/>
    </row>
    <row r="158" spans="1:8" ht="17.399999999999999" x14ac:dyDescent="0.3">
      <c r="A158" s="23"/>
      <c r="B158" s="23"/>
      <c r="C158" s="23"/>
      <c r="D158" s="24"/>
      <c r="E158" s="25"/>
      <c r="F158" s="22"/>
      <c r="G158" s="22"/>
      <c r="H158" s="22"/>
    </row>
    <row r="159" spans="1:8" ht="17.399999999999999" x14ac:dyDescent="0.3">
      <c r="A159" s="23"/>
      <c r="B159" s="23"/>
      <c r="C159" s="23"/>
      <c r="D159" s="24"/>
      <c r="E159" s="25"/>
      <c r="F159" s="22"/>
      <c r="G159" s="22"/>
      <c r="H159" s="22"/>
    </row>
    <row r="160" spans="1:8" ht="17.399999999999999" x14ac:dyDescent="0.3">
      <c r="A160" s="23"/>
      <c r="B160" s="23"/>
      <c r="C160" s="23"/>
      <c r="D160" s="24"/>
      <c r="E160" s="25"/>
      <c r="F160" s="22"/>
      <c r="G160" s="22"/>
      <c r="H160" s="22"/>
    </row>
    <row r="161" spans="1:9" ht="17.399999999999999" x14ac:dyDescent="0.3">
      <c r="A161" s="23"/>
      <c r="B161" s="23"/>
      <c r="C161" s="23"/>
      <c r="D161" s="24"/>
      <c r="E161" s="25"/>
      <c r="F161" s="22"/>
      <c r="G161" s="22"/>
      <c r="H161" s="22"/>
    </row>
    <row r="162" spans="1:9" ht="17.399999999999999" x14ac:dyDescent="0.3">
      <c r="A162" s="23"/>
      <c r="B162" s="23"/>
      <c r="C162" s="23"/>
      <c r="D162" s="24"/>
      <c r="E162" s="25"/>
      <c r="F162" s="22"/>
      <c r="G162" s="22"/>
      <c r="H162" s="22"/>
    </row>
    <row r="163" spans="1:9" ht="17.399999999999999" x14ac:dyDescent="0.3">
      <c r="A163" s="23"/>
      <c r="B163" s="23"/>
      <c r="C163" s="23"/>
      <c r="D163" s="24"/>
      <c r="E163" s="25"/>
      <c r="F163" s="22"/>
      <c r="G163" s="22"/>
      <c r="H163" s="22"/>
    </row>
    <row r="164" spans="1:9" ht="17.399999999999999" x14ac:dyDescent="0.3">
      <c r="A164" s="23"/>
      <c r="B164" s="23"/>
      <c r="C164" s="23"/>
      <c r="D164" s="24"/>
      <c r="E164" s="25"/>
      <c r="F164" s="22"/>
      <c r="G164" s="22"/>
      <c r="H164" s="22"/>
    </row>
    <row r="165" spans="1:9" ht="17.399999999999999" x14ac:dyDescent="0.3">
      <c r="A165" s="23"/>
      <c r="B165" s="23"/>
      <c r="C165" s="23"/>
      <c r="D165" s="24"/>
      <c r="E165" s="25"/>
      <c r="F165" s="22"/>
      <c r="G165" s="22"/>
      <c r="H165" s="22"/>
    </row>
    <row r="166" spans="1:9" ht="17.399999999999999" x14ac:dyDescent="0.3">
      <c r="A166" s="23"/>
      <c r="B166" s="23"/>
      <c r="C166" s="23"/>
      <c r="D166" s="24"/>
      <c r="E166" s="25"/>
      <c r="F166" s="22"/>
      <c r="G166" s="22"/>
      <c r="H166" s="22"/>
    </row>
    <row r="167" spans="1:9" ht="17.399999999999999" x14ac:dyDescent="0.3">
      <c r="A167" s="23"/>
      <c r="B167" s="23"/>
      <c r="C167" s="23"/>
      <c r="D167" s="24"/>
      <c r="E167" s="25"/>
      <c r="F167" s="22"/>
      <c r="G167" s="22"/>
      <c r="H167" s="22"/>
    </row>
    <row r="168" spans="1:9" ht="17.399999999999999" x14ac:dyDescent="0.3">
      <c r="A168" s="23"/>
      <c r="B168" s="23"/>
      <c r="C168" s="23"/>
      <c r="D168" s="24"/>
      <c r="E168" s="25"/>
      <c r="F168" s="22"/>
      <c r="G168" s="22"/>
      <c r="H168" s="22"/>
    </row>
    <row r="169" spans="1:9" ht="17.399999999999999" x14ac:dyDescent="0.3">
      <c r="A169" s="23"/>
      <c r="B169" s="23"/>
      <c r="C169" s="23"/>
      <c r="D169" s="24"/>
      <c r="E169" s="25"/>
      <c r="F169" s="22"/>
      <c r="G169" s="22"/>
      <c r="H169" s="22"/>
    </row>
    <row r="170" spans="1:9" ht="17.399999999999999" x14ac:dyDescent="0.3">
      <c r="A170" s="23"/>
      <c r="B170" s="23"/>
      <c r="C170" s="23"/>
      <c r="D170" s="24"/>
      <c r="E170" s="25"/>
      <c r="F170" s="22"/>
      <c r="G170" s="22"/>
      <c r="H170" s="22"/>
    </row>
    <row r="171" spans="1:9" ht="17.399999999999999" customHeight="1" x14ac:dyDescent="0.25">
      <c r="A171" s="94" t="str">
        <f>'Investiční plán - barevně'!A171:H175</f>
        <v>Tato investiční kalkulačka slouží jen jako ukázka matematického výpočtu vlivu složeného úročení na vložené prostředky při dlouhodobém investování v čase. Není v žádném případě zárukou nebo indikací budoucích výnosů. Očekávaná ani minulá výkonnost není spolehlivým ukazatelem budoucí výkonnosti. Investování do cenných papírů a jiných investičních nástrojů v sobě vždy zahrnuje různá investiční rizika, přičemž hodnota investice může kolísat a není zaručena návratnost investované částky. Uvedené informace jsou určeny výhradně ke studijním účelům a neslouží v žádném případě coby konkrétní investiční či obchodní doporučení. Údaje neslouží k prezentaci žádných investičních nástrojů ani investičních služeb. Nelze je vnímat jako nabídku investičního nástroje.</v>
      </c>
      <c r="B171" s="94"/>
      <c r="C171" s="94"/>
      <c r="D171" s="94"/>
      <c r="E171" s="94"/>
      <c r="F171" s="94"/>
      <c r="G171" s="94"/>
      <c r="H171" s="94"/>
    </row>
    <row r="172" spans="1:9" ht="17.399999999999999" customHeight="1" x14ac:dyDescent="0.25">
      <c r="A172" s="94"/>
      <c r="B172" s="94"/>
      <c r="C172" s="94"/>
      <c r="D172" s="94"/>
      <c r="E172" s="94"/>
      <c r="F172" s="94"/>
      <c r="G172" s="94"/>
      <c r="H172" s="94"/>
      <c r="I172" s="81"/>
    </row>
    <row r="173" spans="1:9" ht="17.399999999999999" customHeight="1" x14ac:dyDescent="0.25">
      <c r="A173" s="94"/>
      <c r="B173" s="94"/>
      <c r="C173" s="94"/>
      <c r="D173" s="94"/>
      <c r="E173" s="94"/>
      <c r="F173" s="94"/>
      <c r="G173" s="94"/>
      <c r="H173" s="94"/>
      <c r="I173" s="81"/>
    </row>
    <row r="174" spans="1:9" ht="17.399999999999999" customHeight="1" x14ac:dyDescent="0.25">
      <c r="A174" s="94"/>
      <c r="B174" s="94"/>
      <c r="C174" s="94"/>
      <c r="D174" s="94"/>
      <c r="E174" s="94"/>
      <c r="F174" s="94"/>
      <c r="G174" s="94"/>
      <c r="H174" s="94"/>
      <c r="I174" s="81"/>
    </row>
    <row r="175" spans="1:9" ht="17.399999999999999" customHeight="1" x14ac:dyDescent="0.25">
      <c r="A175" s="94"/>
      <c r="B175" s="94"/>
      <c r="C175" s="94"/>
      <c r="D175" s="94"/>
      <c r="E175" s="94"/>
      <c r="F175" s="94"/>
      <c r="G175" s="94"/>
      <c r="H175" s="94"/>
      <c r="I175" s="81"/>
    </row>
    <row r="176" spans="1:9" ht="17.399999999999999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</row>
  </sheetData>
  <mergeCells count="23">
    <mergeCell ref="A171:H175"/>
    <mergeCell ref="E56:G56"/>
    <mergeCell ref="D46:E46"/>
    <mergeCell ref="B58:C58"/>
    <mergeCell ref="E58:F58"/>
    <mergeCell ref="B50:C50"/>
    <mergeCell ref="B52:C52"/>
    <mergeCell ref="F52:G52"/>
    <mergeCell ref="A54:H54"/>
    <mergeCell ref="B56:D56"/>
    <mergeCell ref="F50:H50"/>
    <mergeCell ref="B12:C12"/>
    <mergeCell ref="C13:E13"/>
    <mergeCell ref="A40:H40"/>
    <mergeCell ref="A42:H42"/>
    <mergeCell ref="A48:H48"/>
    <mergeCell ref="B11:C11"/>
    <mergeCell ref="A2:H2"/>
    <mergeCell ref="F4:F5"/>
    <mergeCell ref="B9:C9"/>
    <mergeCell ref="B10:C10"/>
    <mergeCell ref="B8:C8"/>
    <mergeCell ref="G4:H4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verticalDpi="0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Investiční plán - barevně</vt:lpstr>
      <vt:lpstr>Investiční plán - černobíle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 Kolečko</cp:lastModifiedBy>
  <cp:lastPrinted>2025-04-09T21:40:54Z</cp:lastPrinted>
  <dcterms:created xsi:type="dcterms:W3CDTF">2015-06-05T18:19:34Z</dcterms:created>
  <dcterms:modified xsi:type="dcterms:W3CDTF">2026-01-17T12:13:47Z</dcterms:modified>
</cp:coreProperties>
</file>